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748" activeTab="2"/>
  </bookViews>
  <sheets>
    <sheet name="注意事项" sheetId="12" r:id="rId1"/>
    <sheet name="工艺类别总览" sheetId="5" r:id="rId2"/>
    <sheet name="步兵机器人BOM" sheetId="1" r:id="rId3"/>
    <sheet name="工程机器人BOM" sheetId="9" r:id="rId4"/>
    <sheet name="英雄机器人BOM" sheetId="8" r:id="rId5"/>
    <sheet name="自行添加其他机器人" sheetId="10" r:id="rId6"/>
    <sheet name="下拉菜单选项" sheetId="6" r:id="rId7"/>
  </sheets>
  <calcPr calcId="152511"/>
</workbook>
</file>

<file path=xl/calcChain.xml><?xml version="1.0" encoding="utf-8"?>
<calcChain xmlns="http://schemas.openxmlformats.org/spreadsheetml/2006/main">
  <c r="N2" i="9" l="1"/>
  <c r="O2" i="9"/>
  <c r="N3" i="9"/>
  <c r="O3" i="9"/>
  <c r="N4" i="9"/>
  <c r="O4" i="9"/>
  <c r="N5" i="9"/>
  <c r="O5" i="9"/>
  <c r="N6" i="9"/>
  <c r="O6" i="9"/>
  <c r="N7" i="9"/>
  <c r="O7" i="9"/>
  <c r="N8" i="9"/>
  <c r="O8" i="9"/>
  <c r="N9" i="9"/>
  <c r="O9" i="9"/>
  <c r="N10" i="9"/>
  <c r="O10" i="9"/>
  <c r="N11" i="9"/>
  <c r="O11" i="9"/>
  <c r="N12" i="9"/>
  <c r="O12" i="9"/>
  <c r="O15" i="9" s="1"/>
  <c r="N13" i="9"/>
  <c r="O13" i="9"/>
  <c r="C2" i="5"/>
  <c r="N13" i="1" l="1"/>
  <c r="O13" i="1"/>
  <c r="E3" i="5" l="1"/>
  <c r="E4" i="5"/>
  <c r="E5" i="5"/>
  <c r="E6" i="5"/>
  <c r="E7" i="5"/>
  <c r="E8" i="5"/>
  <c r="N13" i="10"/>
  <c r="O13" i="10" s="1"/>
  <c r="E11" i="5" s="1"/>
  <c r="N12" i="10"/>
  <c r="O12" i="10" s="1"/>
  <c r="E9" i="5" s="1"/>
  <c r="N11" i="10"/>
  <c r="O11" i="10" s="1"/>
  <c r="E15" i="5" s="1"/>
  <c r="N10" i="10"/>
  <c r="O10" i="10" s="1"/>
  <c r="N9" i="10"/>
  <c r="O9" i="10" s="1"/>
  <c r="N8" i="10"/>
  <c r="O8" i="10" s="1"/>
  <c r="N7" i="10"/>
  <c r="O7" i="10" s="1"/>
  <c r="N6" i="10"/>
  <c r="O6" i="10" s="1"/>
  <c r="N5" i="10"/>
  <c r="O5" i="10" s="1"/>
  <c r="E10" i="5" s="1"/>
  <c r="N4" i="10"/>
  <c r="O4" i="10" s="1"/>
  <c r="N3" i="10"/>
  <c r="O3" i="10" s="1"/>
  <c r="N2" i="10"/>
  <c r="O2" i="10" s="1"/>
  <c r="E2" i="5" s="1"/>
  <c r="D3" i="5"/>
  <c r="D5" i="5"/>
  <c r="D6" i="5"/>
  <c r="D7" i="5"/>
  <c r="C3" i="5"/>
  <c r="C4" i="5"/>
  <c r="C5" i="5"/>
  <c r="C6" i="5"/>
  <c r="C7" i="5"/>
  <c r="B3" i="5"/>
  <c r="B5" i="5"/>
  <c r="B6" i="5"/>
  <c r="B7" i="5"/>
  <c r="C11" i="5"/>
  <c r="C15" i="5"/>
  <c r="C8" i="5"/>
  <c r="C10" i="5"/>
  <c r="O13" i="8"/>
  <c r="D11" i="5" s="1"/>
  <c r="N13" i="8"/>
  <c r="N12" i="8"/>
  <c r="O12" i="8" s="1"/>
  <c r="N11" i="8"/>
  <c r="O11" i="8" s="1"/>
  <c r="D15" i="5" s="1"/>
  <c r="N10" i="8"/>
  <c r="O10" i="8" s="1"/>
  <c r="O9" i="8"/>
  <c r="N9" i="8"/>
  <c r="N8" i="8"/>
  <c r="O8" i="8" s="1"/>
  <c r="N7" i="8"/>
  <c r="O7" i="8" s="1"/>
  <c r="D9" i="5" s="1"/>
  <c r="N6" i="8"/>
  <c r="O6" i="8" s="1"/>
  <c r="D4" i="5" s="1"/>
  <c r="N5" i="8"/>
  <c r="O5" i="8" s="1"/>
  <c r="D10" i="5" s="1"/>
  <c r="N4" i="8"/>
  <c r="O4" i="8" s="1"/>
  <c r="N3" i="8"/>
  <c r="O3" i="8" s="1"/>
  <c r="N2" i="8"/>
  <c r="O2" i="8" s="1"/>
  <c r="D2" i="5" s="1"/>
  <c r="O3" i="1"/>
  <c r="B8" i="5" s="1"/>
  <c r="N10" i="1"/>
  <c r="O10" i="1" s="1"/>
  <c r="N11" i="1"/>
  <c r="O11" i="1" s="1"/>
  <c r="N12" i="1"/>
  <c r="O12" i="1" s="1"/>
  <c r="B11" i="5"/>
  <c r="N6" i="1"/>
  <c r="O6" i="1" s="1"/>
  <c r="B4" i="5" s="1"/>
  <c r="N7" i="1"/>
  <c r="O7" i="1" s="1"/>
  <c r="B9" i="5" s="1"/>
  <c r="N8" i="1"/>
  <c r="O8" i="1" s="1"/>
  <c r="N9" i="1"/>
  <c r="O9" i="1" s="1"/>
  <c r="B10" i="5" s="1"/>
  <c r="N4" i="1"/>
  <c r="O4" i="1" s="1"/>
  <c r="N5" i="1"/>
  <c r="O5" i="1" s="1"/>
  <c r="N3" i="1"/>
  <c r="N2" i="1"/>
  <c r="O2" i="1" s="1"/>
  <c r="B15" i="5" l="1"/>
  <c r="F15" i="5" s="1"/>
  <c r="F3" i="5"/>
  <c r="D8" i="5"/>
  <c r="F8" i="5" s="1"/>
  <c r="O15" i="8"/>
  <c r="F11" i="5"/>
  <c r="F7" i="5"/>
  <c r="C9" i="5"/>
  <c r="F9" i="5" s="1"/>
  <c r="F6" i="5"/>
  <c r="F10" i="5"/>
  <c r="O15" i="1"/>
  <c r="B2" i="5"/>
  <c r="B14" i="5" s="1"/>
  <c r="F5" i="5"/>
  <c r="F4" i="5"/>
  <c r="E14" i="5"/>
  <c r="E16" i="5" s="1"/>
  <c r="O15" i="10"/>
  <c r="B16" i="5" l="1"/>
  <c r="D14" i="5"/>
  <c r="D16" i="5" s="1"/>
  <c r="C14" i="5"/>
  <c r="C16" i="5" s="1"/>
  <c r="F2" i="5"/>
  <c r="F14" i="5" s="1"/>
  <c r="F16" i="5" s="1"/>
</calcChain>
</file>

<file path=xl/sharedStrings.xml><?xml version="1.0" encoding="utf-8"?>
<sst xmlns="http://schemas.openxmlformats.org/spreadsheetml/2006/main" count="526" uniqueCount="155">
  <si>
    <t>3D打印</t>
    <phoneticPr fontId="2" type="noConversion"/>
  </si>
  <si>
    <t>钣金</t>
    <phoneticPr fontId="2" type="noConversion"/>
  </si>
  <si>
    <t>线材</t>
    <phoneticPr fontId="2" type="noConversion"/>
  </si>
  <si>
    <t xml:space="preserve">     </t>
    <phoneticPr fontId="2" type="noConversion"/>
  </si>
  <si>
    <t>工程机器人</t>
    <phoneticPr fontId="2" type="noConversion"/>
  </si>
  <si>
    <t>步兵机器人</t>
    <phoneticPr fontId="2" type="noConversion"/>
  </si>
  <si>
    <t>英雄机器人</t>
    <phoneticPr fontId="2" type="noConversion"/>
  </si>
  <si>
    <t>总价</t>
    <phoneticPr fontId="2" type="noConversion"/>
  </si>
  <si>
    <t>底盘</t>
  </si>
  <si>
    <t>线材</t>
  </si>
  <si>
    <t>钣金</t>
  </si>
  <si>
    <t>硬件</t>
  </si>
  <si>
    <t>机械</t>
  </si>
  <si>
    <t>硬件</t>
    <phoneticPr fontId="2" type="noConversion"/>
  </si>
  <si>
    <t>机械</t>
    <phoneticPr fontId="2" type="noConversion"/>
  </si>
  <si>
    <t>属性</t>
    <phoneticPr fontId="2" type="noConversion"/>
  </si>
  <si>
    <t>工艺类别</t>
    <phoneticPr fontId="2" type="noConversion"/>
  </si>
  <si>
    <t>采购方式</t>
    <phoneticPr fontId="2" type="noConversion"/>
  </si>
  <si>
    <t>其他</t>
  </si>
  <si>
    <t>其他</t>
    <phoneticPr fontId="2" type="noConversion"/>
  </si>
  <si>
    <t>算法</t>
  </si>
  <si>
    <t>算法</t>
    <phoneticPr fontId="2" type="noConversion"/>
  </si>
  <si>
    <t>车&amp;铣</t>
  </si>
  <si>
    <t>车&amp;铣</t>
    <phoneticPr fontId="2" type="noConversion"/>
  </si>
  <si>
    <t>赞助</t>
  </si>
  <si>
    <t>赞助</t>
    <phoneticPr fontId="2" type="noConversion"/>
  </si>
  <si>
    <t>非官方成品模块</t>
  </si>
  <si>
    <t>非官方成品模块</t>
    <phoneticPr fontId="2" type="noConversion"/>
  </si>
  <si>
    <t>官方成品模块</t>
  </si>
  <si>
    <t>官方成品模块</t>
    <phoneticPr fontId="2" type="noConversion"/>
  </si>
  <si>
    <t>硬件自制</t>
  </si>
  <si>
    <t>硬件自制</t>
    <phoneticPr fontId="2" type="noConversion"/>
  </si>
  <si>
    <t>机械自制</t>
  </si>
  <si>
    <t>机械自制</t>
    <phoneticPr fontId="2" type="noConversion"/>
  </si>
  <si>
    <t>型材焊接</t>
  </si>
  <si>
    <t>型材焊接</t>
    <phoneticPr fontId="2" type="noConversion"/>
  </si>
  <si>
    <t>2D雕刻</t>
  </si>
  <si>
    <t>2D雕刻</t>
    <phoneticPr fontId="2" type="noConversion"/>
  </si>
  <si>
    <t>机械标准件</t>
  </si>
  <si>
    <t>机械标准件</t>
    <phoneticPr fontId="2" type="noConversion"/>
  </si>
  <si>
    <t>Al7075-T8/</t>
    <phoneticPr fontId="2" type="noConversion"/>
  </si>
  <si>
    <t>备注</t>
    <phoneticPr fontId="2" type="noConversion"/>
  </si>
  <si>
    <t>序号</t>
    <phoneticPr fontId="2" type="noConversion"/>
  </si>
  <si>
    <t>3D打印</t>
  </si>
  <si>
    <t>其他</t>
    <phoneticPr fontId="2" type="noConversion"/>
  </si>
  <si>
    <t>自行添加或修改</t>
    <phoneticPr fontId="2" type="noConversion"/>
  </si>
  <si>
    <t>轮组模块</t>
  </si>
  <si>
    <t>Al7075-T9/</t>
  </si>
  <si>
    <t>轴承</t>
    <phoneticPr fontId="2" type="noConversion"/>
  </si>
  <si>
    <t>2006电机</t>
    <phoneticPr fontId="2" type="noConversion"/>
  </si>
  <si>
    <t>P36</t>
    <phoneticPr fontId="2" type="noConversion"/>
  </si>
  <si>
    <t>轮轴</t>
    <phoneticPr fontId="2" type="noConversion"/>
  </si>
  <si>
    <t>摩擦轮固定板</t>
    <phoneticPr fontId="2" type="noConversion"/>
  </si>
  <si>
    <t>拨弹模块</t>
    <phoneticPr fontId="2" type="noConversion"/>
  </si>
  <si>
    <t>摩擦轮模块</t>
    <phoneticPr fontId="2" type="noConversion"/>
  </si>
  <si>
    <t>M3*8 12.9级内六角圆头</t>
    <phoneticPr fontId="2" type="noConversion"/>
  </si>
  <si>
    <t>M3X8 内六角螺钉</t>
    <phoneticPr fontId="2" type="noConversion"/>
  </si>
  <si>
    <t>枪口模块</t>
    <phoneticPr fontId="2" type="noConversion"/>
  </si>
  <si>
    <t>发射机构</t>
    <phoneticPr fontId="2" type="noConversion"/>
  </si>
  <si>
    <t>电源hub</t>
    <phoneticPr fontId="2" type="noConversion"/>
  </si>
  <si>
    <t>电源hub板</t>
    <phoneticPr fontId="2" type="noConversion"/>
  </si>
  <si>
    <t>工艺类别
（下拉菜单）</t>
    <phoneticPr fontId="2" type="noConversion"/>
  </si>
  <si>
    <t>采购方式
（下拉菜单）</t>
    <phoneticPr fontId="2" type="noConversion"/>
  </si>
  <si>
    <t>子模块数量
（自定义数字）</t>
    <phoneticPr fontId="2" type="noConversion"/>
  </si>
  <si>
    <t>属性
（下拉菜单）</t>
    <phoneticPr fontId="2" type="noConversion"/>
  </si>
  <si>
    <t>PCBA</t>
  </si>
  <si>
    <t>PCBA</t>
    <phoneticPr fontId="2" type="noConversion"/>
  </si>
  <si>
    <t>悬挂模块</t>
    <phoneticPr fontId="2" type="noConversion"/>
  </si>
  <si>
    <t>缓冲弹簧</t>
    <phoneticPr fontId="2" type="noConversion"/>
  </si>
  <si>
    <t>2mm碳钢丝</t>
    <phoneticPr fontId="2" type="noConversion"/>
  </si>
  <si>
    <t>其他机械定制件</t>
  </si>
  <si>
    <t>其他机械定制件</t>
    <phoneticPr fontId="2" type="noConversion"/>
  </si>
  <si>
    <t>底盘</t>
    <phoneticPr fontId="2" type="noConversion"/>
  </si>
  <si>
    <t>运算平台</t>
    <phoneticPr fontId="2" type="noConversion"/>
  </si>
  <si>
    <t>算法硬件</t>
    <phoneticPr fontId="2" type="noConversion"/>
  </si>
  <si>
    <t>RoboMaster开发板A板</t>
    <phoneticPr fontId="2" type="noConversion"/>
  </si>
  <si>
    <t>RoboMaster开发板A板</t>
    <phoneticPr fontId="2" type="noConversion"/>
  </si>
  <si>
    <t>miniPC</t>
    <phoneticPr fontId="2" type="noConversion"/>
  </si>
  <si>
    <t>电源模块</t>
    <phoneticPr fontId="2" type="noConversion"/>
  </si>
  <si>
    <t>触碰开关</t>
    <phoneticPr fontId="2" type="noConversion"/>
  </si>
  <si>
    <t>3mm-玻纤板/黑色</t>
    <phoneticPr fontId="2" type="noConversion"/>
  </si>
  <si>
    <t>传感器</t>
    <phoneticPr fontId="2" type="noConversion"/>
  </si>
  <si>
    <t>相机</t>
    <phoneticPr fontId="2" type="noConversion"/>
  </si>
  <si>
    <t>整机外观</t>
    <phoneticPr fontId="2" type="noConversion"/>
  </si>
  <si>
    <t>贴纸标识</t>
    <phoneticPr fontId="2" type="noConversion"/>
  </si>
  <si>
    <t>校徽贴纸</t>
    <phoneticPr fontId="2" type="noConversion"/>
  </si>
  <si>
    <t>底盘硬件</t>
    <phoneticPr fontId="2" type="noConversion"/>
  </si>
  <si>
    <t>采购（定制）</t>
  </si>
  <si>
    <t>采购（定制）</t>
    <phoneticPr fontId="2" type="noConversion"/>
  </si>
  <si>
    <t>采购（非定制）</t>
  </si>
  <si>
    <t>采购（非定制）</t>
    <phoneticPr fontId="2" type="noConversion"/>
  </si>
  <si>
    <t>单价【含税】
自制件填写材料费
赞助写市场价</t>
    <phoneticPr fontId="2" type="noConversion"/>
  </si>
  <si>
    <t>父模块内该物料数量
（计算）</t>
    <phoneticPr fontId="2" type="noConversion"/>
  </si>
  <si>
    <t>父模块该物料总价
（计算）</t>
    <phoneticPr fontId="2" type="noConversion"/>
  </si>
  <si>
    <t>总价</t>
    <phoneticPr fontId="2" type="noConversion"/>
  </si>
  <si>
    <t>单机合计</t>
    <phoneticPr fontId="2" type="noConversion"/>
  </si>
  <si>
    <t>单机赞助</t>
    <phoneticPr fontId="2" type="noConversion"/>
  </si>
  <si>
    <t>单机除赞助合计</t>
    <phoneticPr fontId="2" type="noConversion"/>
  </si>
  <si>
    <t>子模块数量
（自定义数字）</t>
    <phoneticPr fontId="2" type="noConversion"/>
  </si>
  <si>
    <t>物料名称
（自定义文本）</t>
    <phoneticPr fontId="2" type="noConversion"/>
  </si>
  <si>
    <t>材料/尺寸/其他
（自定义文本）</t>
    <phoneticPr fontId="2" type="noConversion"/>
  </si>
  <si>
    <t>单价【含税】
自制件填写材料费
赞助写市场价</t>
    <phoneticPr fontId="2" type="noConversion"/>
  </si>
  <si>
    <t>规格/型号
(填写标准型号)
自制和定制件填自定义型号或不填</t>
    <phoneticPr fontId="2" type="noConversion"/>
  </si>
  <si>
    <t>623ZZ</t>
    <phoneticPr fontId="2" type="noConversion"/>
  </si>
  <si>
    <t>定制</t>
    <phoneticPr fontId="2" type="noConversion"/>
  </si>
  <si>
    <t>RoboMaster</t>
    <phoneticPr fontId="2" type="noConversion"/>
  </si>
  <si>
    <t>2006电机</t>
    <phoneticPr fontId="2" type="noConversion"/>
  </si>
  <si>
    <t>哈尔滨轴承</t>
    <phoneticPr fontId="2" type="noConversion"/>
  </si>
  <si>
    <t>RoboMaster</t>
    <phoneticPr fontId="2" type="noConversion"/>
  </si>
  <si>
    <t>品牌
（自定义文本）
自制和定制件填自制和定制</t>
    <phoneticPr fontId="2" type="noConversion"/>
  </si>
  <si>
    <t>定制</t>
    <phoneticPr fontId="2" type="noConversion"/>
  </si>
  <si>
    <t>自制</t>
    <phoneticPr fontId="2" type="noConversion"/>
  </si>
  <si>
    <t>OMRON</t>
    <phoneticPr fontId="2" type="noConversion"/>
  </si>
  <si>
    <t>国标</t>
    <phoneticPr fontId="2" type="noConversion"/>
  </si>
  <si>
    <t>M3X8 内六角螺钉</t>
    <phoneticPr fontId="2" type="noConversion"/>
  </si>
  <si>
    <t>M3X8 内六角</t>
    <phoneticPr fontId="2" type="noConversion"/>
  </si>
  <si>
    <t>M2006-P36</t>
    <phoneticPr fontId="2" type="noConversion"/>
  </si>
  <si>
    <t>intel</t>
    <phoneticPr fontId="2" type="noConversion"/>
  </si>
  <si>
    <t>8259U</t>
    <phoneticPr fontId="2" type="noConversion"/>
  </si>
  <si>
    <t>8代i5</t>
    <phoneticPr fontId="2" type="noConversion"/>
  </si>
  <si>
    <t>Z-15GW-B</t>
    <phoneticPr fontId="2" type="noConversion"/>
  </si>
  <si>
    <t>15A</t>
    <phoneticPr fontId="2" type="noConversion"/>
  </si>
  <si>
    <t>自制</t>
    <phoneticPr fontId="2" type="noConversion"/>
  </si>
  <si>
    <t>大恒图像</t>
    <phoneticPr fontId="2" type="noConversion"/>
  </si>
  <si>
    <t>MER-030-210U3C</t>
    <phoneticPr fontId="2" type="noConversion"/>
  </si>
  <si>
    <t>相机</t>
    <phoneticPr fontId="2" type="noConversion"/>
  </si>
  <si>
    <t>相机</t>
    <phoneticPr fontId="2" type="noConversion"/>
  </si>
  <si>
    <t>属性
（下拉菜单）</t>
    <phoneticPr fontId="2" type="noConversion"/>
  </si>
  <si>
    <t>A型</t>
    <phoneticPr fontId="2" type="noConversion"/>
  </si>
  <si>
    <t>A型</t>
    <phoneticPr fontId="2" type="noConversion"/>
  </si>
  <si>
    <t>A型</t>
    <phoneticPr fontId="2" type="noConversion"/>
  </si>
  <si>
    <t>子模块内该物料数量
（自定义数字）</t>
    <phoneticPr fontId="2" type="noConversion"/>
  </si>
  <si>
    <t>所属父模块
（自定义文本）</t>
    <phoneticPr fontId="2" type="noConversion"/>
  </si>
  <si>
    <t>所属子模块
（自定义文本）</t>
    <phoneticPr fontId="2" type="noConversion"/>
  </si>
  <si>
    <t>所属父模块
（自定义文本）</t>
    <phoneticPr fontId="2" type="noConversion"/>
  </si>
  <si>
    <t>所属子模块
（自定义文本）</t>
    <phoneticPr fontId="2" type="noConversion"/>
  </si>
  <si>
    <t>所属父模块
（自定义文本）</t>
    <phoneticPr fontId="2" type="noConversion"/>
  </si>
  <si>
    <t>所属子模块
（自定义文本）</t>
    <phoneticPr fontId="2" type="noConversion"/>
  </si>
  <si>
    <t>所属父模块
（自定义文本）</t>
    <phoneticPr fontId="2" type="noConversion"/>
  </si>
  <si>
    <t>所属子模块
（自定义文本）</t>
    <phoneticPr fontId="2" type="noConversion"/>
  </si>
  <si>
    <t>物料名称
（自定义文本）</t>
    <phoneticPr fontId="2" type="noConversion"/>
  </si>
  <si>
    <t>物料名称
（自定义文本）</t>
    <phoneticPr fontId="2" type="noConversion"/>
  </si>
  <si>
    <t>子模块内该物料数量
（自定义数字）</t>
    <phoneticPr fontId="2" type="noConversion"/>
  </si>
  <si>
    <t>子模块内该物料数量
（自定义数字）</t>
    <phoneticPr fontId="2" type="noConversion"/>
  </si>
  <si>
    <t>材料/尺寸/其他
（自定义文本）
没有可不填</t>
    <phoneticPr fontId="2" type="noConversion"/>
  </si>
  <si>
    <t>其他机器人</t>
    <phoneticPr fontId="2" type="noConversion"/>
  </si>
  <si>
    <r>
      <t>BOM</t>
    </r>
    <r>
      <rPr>
        <sz val="11"/>
        <color rgb="FF000000"/>
        <rFont val="微软雅黑"/>
        <family val="2"/>
        <charset val="134"/>
      </rPr>
      <t>表请勿合并单元格，以便于后期分析数据</t>
    </r>
    <phoneticPr fontId="2" type="noConversion"/>
  </si>
  <si>
    <t>模块分类清晰</t>
  </si>
  <si>
    <t>内容真实完整</t>
  </si>
  <si>
    <t>数据呈现直观</t>
  </si>
  <si>
    <t>参考BOM表模板内的已有内容，根据队伍实际情况进行填写，要求内容真实完整</t>
    <phoneticPr fontId="2" type="noConversion"/>
  </si>
  <si>
    <t>自行添加工作表填写其他机器人的BOM信息</t>
    <phoneticPr fontId="2" type="noConversion"/>
  </si>
  <si>
    <t>评价维度</t>
    <phoneticPr fontId="2" type="noConversion"/>
  </si>
  <si>
    <t>分数</t>
    <phoneticPr fontId="2" type="noConversion"/>
  </si>
  <si>
    <t>工艺类别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</si>
</sst>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¥&quot;#,##0.00;[Red]&quot;¥&quot;\-#,##0.00"/>
    <numFmt numFmtId="176" formatCode="0_);[Red]\(0\)"/>
    <numFmt numFmtId="177" formatCode="0_ "/>
  </numFmts>
  <fonts count="7" x14ac:knownFonts="1">
    <font>
      <sz val="11"/>
      <color theme="1"/>
      <name val="宋体"/>
      <family val="2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1"/>
      <color theme="6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2" borderId="1" xfId="1" applyFont="1" applyBorder="1" applyAlignment="1" applyProtection="1">
      <alignment horizontal="center" vertical="center" wrapText="1"/>
    </xf>
    <xf numFmtId="176" fontId="3" fillId="2" borderId="1" xfId="1" applyNumberFormat="1" applyFont="1" applyBorder="1" applyAlignment="1" applyProtection="1">
      <alignment horizontal="center" vertical="center" wrapText="1"/>
    </xf>
    <xf numFmtId="8" fontId="3" fillId="2" borderId="1" xfId="1" applyNumberFormat="1" applyFont="1" applyBorder="1" applyAlignment="1" applyProtection="1">
      <alignment horizontal="center" vertical="center" wrapText="1"/>
    </xf>
    <xf numFmtId="0" fontId="5" fillId="2" borderId="2" xfId="1" applyFont="1" applyBorder="1" applyAlignment="1" applyProtection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4" fillId="2" borderId="3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</cellXfs>
  <cellStyles count="2">
    <cellStyle name="常规" xfId="0" builtinId="0"/>
    <cellStyle name="着色 1" xfId="1" builtinId="29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177" formatCode="0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微软雅黑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177" formatCode="0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微软雅黑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177" formatCode="0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微软雅黑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177" formatCode="0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微软雅黑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各工艺类别占比表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68-4D13-B5A5-37641400AC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68-4D13-B5A5-37641400AC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F68-4D13-B5A5-37641400AC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F68-4D13-B5A5-37641400AC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F68-4D13-B5A5-37641400AC5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F68-4D13-B5A5-37641400AC5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F68-4D13-B5A5-37641400AC5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F68-4D13-B5A5-37641400AC5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F68-4D13-B5A5-37641400AC5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F68-4D13-B5A5-37641400AC52}"/>
              </c:ext>
            </c:extLst>
          </c:dPt>
          <c:dLbls>
            <c:dLbl>
              <c:idx val="7"/>
              <c:layout>
                <c:manualLayout>
                  <c:x val="2.3289151356080489E-2"/>
                  <c:y val="-0.174667986860923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F68-4D13-B5A5-37641400AC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工艺类别总览!$A$2:$A$11</c:f>
              <c:strCache>
                <c:ptCount val="10"/>
                <c:pt idx="0">
                  <c:v>车&amp;铣</c:v>
                </c:pt>
                <c:pt idx="1">
                  <c:v>钣金</c:v>
                </c:pt>
                <c:pt idx="2">
                  <c:v>2D雕刻</c:v>
                </c:pt>
                <c:pt idx="3">
                  <c:v>3D打印</c:v>
                </c:pt>
                <c:pt idx="4">
                  <c:v>型材焊接</c:v>
                </c:pt>
                <c:pt idx="5">
                  <c:v>线材</c:v>
                </c:pt>
                <c:pt idx="6">
                  <c:v>机械标准件</c:v>
                </c:pt>
                <c:pt idx="7">
                  <c:v>非官方成品模块</c:v>
                </c:pt>
                <c:pt idx="8">
                  <c:v>官方成品模块</c:v>
                </c:pt>
                <c:pt idx="9">
                  <c:v>其他</c:v>
                </c:pt>
              </c:strCache>
            </c:strRef>
          </c:cat>
          <c:val>
            <c:numRef>
              <c:f>工艺类别总览!$F$2:$F$11</c:f>
              <c:numCache>
                <c:formatCode>General</c:formatCode>
                <c:ptCount val="10"/>
                <c:pt idx="0">
                  <c:v>2400</c:v>
                </c:pt>
                <c:pt idx="1">
                  <c:v>0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2400.8000000000002</c:v>
                </c:pt>
                <c:pt idx="7">
                  <c:v>43236</c:v>
                </c:pt>
                <c:pt idx="8">
                  <c:v>3192</c:v>
                </c:pt>
                <c:pt idx="9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CF68-4D13-B5A5-37641400AC5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129540</xdr:colOff>
      <xdr:row>0</xdr:row>
      <xdr:rowOff>53340</xdr:rowOff>
    </xdr:from>
    <xdr:to>
      <xdr:col>13</xdr:col>
      <xdr:colOff>381000</xdr:colOff>
      <xdr:row>13</xdr:row>
      <xdr:rowOff>15240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表4" displayName="表4" ref="A1:F11" totalsRowShown="0" headerRowDxfId="80" dataDxfId="78" headerRowBorderDxfId="79" tableBorderDxfId="77" headerRowCellStyle="着色 1">
  <autoFilter ref="A1:F11"/>
  <tableColumns count="6">
    <tableColumn id="1" name="工艺类别" dataDxfId="76"/>
    <tableColumn id="2" name="步兵机器人" dataDxfId="75">
      <calculatedColumnFormula>SUMIF(表1[工艺类别
（下拉菜单）],表4[[#This Row],[工艺类别]],表1[父模块该物料总价
（计算）])</calculatedColumnFormula>
    </tableColumn>
    <tableColumn id="3" name="工程机器人" dataDxfId="74">
      <calculatedColumnFormula>SUMIF(表1_34[工艺类别
（下拉菜单）],表4[[#This Row],[工艺类别]],表1_34[父模块该物料总价
（计算）])</calculatedColumnFormula>
    </tableColumn>
    <tableColumn id="4" name="英雄机器人" dataDxfId="73">
      <calculatedColumnFormula>SUMIF(表1_3[工艺类别
（下拉菜单）],表4[[#This Row],[工艺类别]],表1_3[父模块该物料总价
（计算）])</calculatedColumnFormula>
    </tableColumn>
    <tableColumn id="9" name="其他机器人" dataDxfId="72">
      <calculatedColumnFormula>SUMIF(表1_36[工艺类别
（下拉菜单）],表4[[#This Row],[工艺类别]],表1_36[父模块该物料总价
（计算）])</calculatedColumnFormula>
    </tableColumn>
    <tableColumn id="5" name="总价" dataDxfId="71">
      <calculatedColumnFormula>SUM(表4[[#This Row],[步兵机器人]:[其他机器人]])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表1" displayName="表1" ref="A1:P13" totalsRowShown="0" dataDxfId="70">
  <autoFilter ref="A1:P13"/>
  <tableColumns count="16">
    <tableColumn id="1" name="序号" dataDxfId="69"/>
    <tableColumn id="2" name="所属父模块_x000a_（自定义文本）" dataDxfId="68"/>
    <tableColumn id="3" name="所属子模块_x000a_（自定义文本）" dataDxfId="67"/>
    <tableColumn id="4" name="子模块数量_x000a_（自定义数字）" dataDxfId="66"/>
    <tableColumn id="5" name="物料名称_x000a_（自定义文本）" dataDxfId="65"/>
    <tableColumn id="6" name="子模块内该物料数量_x000a_（自定义数字）" dataDxfId="64"/>
    <tableColumn id="7" name="属性_x000a_（下拉菜单）" dataDxfId="63"/>
    <tableColumn id="8" name="工艺类别_x000a_（下拉菜单）" dataDxfId="62"/>
    <tableColumn id="9" name="采购方式_x000a_（下拉菜单）" dataDxfId="61"/>
    <tableColumn id="14" name="规格/型号_x000a_(填写标准型号)_x000a_自制和定制件填自定义型号或不填" dataDxfId="60"/>
    <tableColumn id="16" name="品牌_x000a_（自定义文本）_x000a_自制和定制件填自制和定制" dataDxfId="59"/>
    <tableColumn id="10" name="材料/尺寸/其他_x000a_（自定义文本）_x000a_没有可不填" dataDxfId="58"/>
    <tableColumn id="11" name="单价【含税】_x000a_自制件填写材料费_x000a_赞助写市场价" dataDxfId="57"/>
    <tableColumn id="12" name="父模块内该物料数量_x000a_（计算）" dataDxfId="56">
      <calculatedColumnFormula>D2*F2</calculatedColumnFormula>
    </tableColumn>
    <tableColumn id="13" name="父模块该物料总价_x000a_（计算）" dataDxfId="55">
      <calculatedColumnFormula>M2*N2</calculatedColumnFormula>
    </tableColumn>
    <tableColumn id="15" name="备注" dataDxfId="54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表1_34" displayName="表1_34" ref="A1:P13" totalsRowShown="0" headerRowDxfId="53" dataDxfId="52">
  <autoFilter ref="A1:P13"/>
  <tableColumns count="16">
    <tableColumn id="1" name="序号" dataDxfId="51"/>
    <tableColumn id="2" name="所属父模块_x000a_（自定义文本）" dataDxfId="50"/>
    <tableColumn id="3" name="所属子模块_x000a_（自定义文本）" dataDxfId="49"/>
    <tableColumn id="4" name="子模块数量_x000a_（自定义数字）" dataDxfId="48"/>
    <tableColumn id="5" name="物料名称_x000a_（自定义文本）" dataDxfId="47"/>
    <tableColumn id="6" name="子模块内该物料数量_x000a_（自定义数字）" dataDxfId="46"/>
    <tableColumn id="7" name="属性_x000a_（下拉菜单）" dataDxfId="45"/>
    <tableColumn id="8" name="工艺类别_x000a_（下拉菜单）" dataDxfId="44"/>
    <tableColumn id="9" name="采购方式_x000a_（下拉菜单）" dataDxfId="43"/>
    <tableColumn id="16" name="规格/型号_x000a_(填写标准型号)_x000a_自制和定制件填自定义型号或不填" dataDxfId="42"/>
    <tableColumn id="14" name="品牌_x000a_（自定义文本）_x000a_自制和定制件填自制和定制" dataDxfId="41"/>
    <tableColumn id="10" name="材料/尺寸/其他_x000a_（自定义文本）" dataDxfId="40"/>
    <tableColumn id="11" name="单价【含税】_x000a_自制件填写材料费_x000a_赞助写市场价" dataDxfId="39"/>
    <tableColumn id="12" name="父模块内该物料数量_x000a_（计算）" dataDxfId="38">
      <calculatedColumnFormula>D2*F2</calculatedColumnFormula>
    </tableColumn>
    <tableColumn id="13" name="父模块该物料总价_x000a_（计算）" dataDxfId="37">
      <calculatedColumnFormula>M2*N2</calculatedColumnFormula>
    </tableColumn>
    <tableColumn id="15" name="备注" dataDxfId="3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2" name="表1_3" displayName="表1_3" ref="A1:P13" totalsRowShown="0" headerRowDxfId="35" dataDxfId="34">
  <autoFilter ref="A1:P13"/>
  <tableColumns count="16">
    <tableColumn id="1" name="序号" dataDxfId="33"/>
    <tableColumn id="2" name="所属父模块_x000a_（自定义文本）" dataDxfId="32"/>
    <tableColumn id="3" name="所属子模块_x000a_（自定义文本）" dataDxfId="31"/>
    <tableColumn id="4" name="子模块数量_x000a_（自定义数字）" dataDxfId="30"/>
    <tableColumn id="5" name="物料名称_x000a_（自定义文本）" dataDxfId="29"/>
    <tableColumn id="6" name="子模块内该物料数量_x000a_（自定义数字）" dataDxfId="28"/>
    <tableColumn id="7" name="属性_x000a_（下拉菜单）" dataDxfId="27"/>
    <tableColumn id="8" name="工艺类别_x000a_（下拉菜单）" dataDxfId="26"/>
    <tableColumn id="9" name="采购方式_x000a_（下拉菜单）" dataDxfId="25"/>
    <tableColumn id="16" name="规格/型号_x000a_(填写标准型号)_x000a_自制和定制件填自定义型号或不填" dataDxfId="24"/>
    <tableColumn id="14" name="品牌_x000a_（自定义文本）_x000a_自制和定制件填自制和定制" dataDxfId="23"/>
    <tableColumn id="10" name="材料/尺寸/其他_x000a_（自定义文本）" dataDxfId="22"/>
    <tableColumn id="11" name="单价【含税】_x000a_自制件填写材料费_x000a_赞助写市场价" dataDxfId="21"/>
    <tableColumn id="12" name="父模块内该物料数量_x000a_（计算）" dataDxfId="20">
      <calculatedColumnFormula>D2*F2</calculatedColumnFormula>
    </tableColumn>
    <tableColumn id="13" name="父模块该物料总价_x000a_（计算）" dataDxfId="19">
      <calculatedColumnFormula>M2*N2</calculatedColumnFormula>
    </tableColumn>
    <tableColumn id="15" name="备注" dataDxfId="18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5" name="表1_36" displayName="表1_36" ref="A1:P13" totalsRowShown="0" headerRowDxfId="17" dataDxfId="16">
  <autoFilter ref="A1:P13"/>
  <tableColumns count="16">
    <tableColumn id="1" name="序号" dataDxfId="15"/>
    <tableColumn id="2" name="所属父模块_x000a_（自定义文本）" dataDxfId="14"/>
    <tableColumn id="3" name="所属子模块_x000a_（自定义文本）" dataDxfId="13"/>
    <tableColumn id="4" name="子模块数量_x000a_（自定义数字）" dataDxfId="12"/>
    <tableColumn id="5" name="物料名称_x000a_（自定义文本）" dataDxfId="11"/>
    <tableColumn id="6" name="子模块内该物料数量_x000a_（自定义数字）" dataDxfId="10"/>
    <tableColumn id="7" name="属性_x000a_（下拉菜单）" dataDxfId="9"/>
    <tableColumn id="8" name="工艺类别_x000a_（下拉菜单）" dataDxfId="8"/>
    <tableColumn id="9" name="采购方式_x000a_（下拉菜单）" dataDxfId="7"/>
    <tableColumn id="16" name="规格/型号_x000a_(填写标准型号)_x000a_自制和定制件填自定义型号或不填" dataDxfId="6"/>
    <tableColumn id="14" name="品牌_x000a_（自定义文本）_x000a_自制和定制件填自制和定制" dataDxfId="5"/>
    <tableColumn id="10" name="材料/尺寸/其他_x000a_（自定义文本）" dataDxfId="4"/>
    <tableColumn id="11" name="单价【含税】_x000a_自制件填写材料费_x000a_赞助写市场价" dataDxfId="3"/>
    <tableColumn id="12" name="父模块内该物料数量_x000a_（计算）" dataDxfId="2">
      <calculatedColumnFormula>D2*F2</calculatedColumnFormula>
    </tableColumn>
    <tableColumn id="13" name="父模块该物料总价_x000a_（计算）" dataDxfId="1">
      <calculatedColumnFormula>M2*N2</calculatedColumnFormula>
    </tableColumn>
    <tableColumn id="15" name="备注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9" sqref="A9"/>
    </sheetView>
  </sheetViews>
  <sheetFormatPr defaultRowHeight="13.5" x14ac:dyDescent="0.15"/>
  <cols>
    <col min="1" max="1" width="72.875" customWidth="1"/>
  </cols>
  <sheetData>
    <row r="1" spans="1:2" ht="16.5" x14ac:dyDescent="0.15">
      <c r="A1" s="14" t="s">
        <v>150</v>
      </c>
      <c r="B1" s="1"/>
    </row>
    <row r="2" spans="1:2" ht="16.5" x14ac:dyDescent="0.15">
      <c r="A2" s="14" t="s">
        <v>151</v>
      </c>
      <c r="B2" s="1"/>
    </row>
    <row r="3" spans="1:2" ht="16.5" x14ac:dyDescent="0.15">
      <c r="A3" s="14" t="s">
        <v>146</v>
      </c>
      <c r="B3" s="1"/>
    </row>
    <row r="4" spans="1:2" ht="16.5" x14ac:dyDescent="0.15">
      <c r="A4" s="14"/>
      <c r="B4" s="1"/>
    </row>
    <row r="5" spans="1:2" ht="16.5" x14ac:dyDescent="0.3">
      <c r="A5" s="2" t="s">
        <v>152</v>
      </c>
      <c r="B5" s="15" t="s">
        <v>153</v>
      </c>
    </row>
    <row r="6" spans="1:2" ht="16.5" x14ac:dyDescent="0.3">
      <c r="A6" s="15" t="s">
        <v>147</v>
      </c>
      <c r="B6" s="15">
        <v>5</v>
      </c>
    </row>
    <row r="7" spans="1:2" ht="16.5" x14ac:dyDescent="0.3">
      <c r="A7" s="15" t="s">
        <v>148</v>
      </c>
      <c r="B7" s="15">
        <v>10</v>
      </c>
    </row>
    <row r="8" spans="1:2" ht="16.5" x14ac:dyDescent="0.3">
      <c r="A8" s="15" t="s">
        <v>149</v>
      </c>
      <c r="B8" s="15">
        <v>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A12" sqref="A12"/>
    </sheetView>
  </sheetViews>
  <sheetFormatPr defaultColWidth="9" defaultRowHeight="16.5" x14ac:dyDescent="0.15"/>
  <cols>
    <col min="1" max="1" width="30.625" style="2" customWidth="1"/>
    <col min="2" max="2" width="21.25" style="2" customWidth="1"/>
    <col min="3" max="3" width="15.875" style="2" customWidth="1"/>
    <col min="4" max="5" width="16.125" style="2" customWidth="1"/>
    <col min="6" max="6" width="14.75" style="2" customWidth="1"/>
    <col min="7" max="16384" width="9" style="2"/>
  </cols>
  <sheetData>
    <row r="1" spans="1:6" x14ac:dyDescent="0.15">
      <c r="A1" s="13" t="s">
        <v>154</v>
      </c>
      <c r="B1" s="13" t="s">
        <v>5</v>
      </c>
      <c r="C1" s="13" t="s">
        <v>4</v>
      </c>
      <c r="D1" s="13" t="s">
        <v>6</v>
      </c>
      <c r="E1" s="13" t="s">
        <v>145</v>
      </c>
      <c r="F1" s="13" t="s">
        <v>7</v>
      </c>
    </row>
    <row r="2" spans="1:6" x14ac:dyDescent="0.15">
      <c r="A2" s="2" t="s">
        <v>22</v>
      </c>
      <c r="B2" s="2">
        <f>SUMIF(表1[工艺类别
（下拉菜单）],表4[[#This Row],[工艺类别]],表1[父模块该物料总价
（计算）])</f>
        <v>600</v>
      </c>
      <c r="C2" s="2">
        <f>SUMIF(表1_34[工艺类别
（下拉菜单）],表4[[#This Row],[工艺类别]],表1_34[父模块该物料总价
（计算）])</f>
        <v>600</v>
      </c>
      <c r="D2" s="2">
        <f>SUMIF(表1_3[工艺类别
（下拉菜单）],表4[[#This Row],[工艺类别]],表1_3[父模块该物料总价
（计算）])</f>
        <v>600</v>
      </c>
      <c r="E2" s="2">
        <f>SUMIF(表1_36[工艺类别
（下拉菜单）],表4[[#This Row],[工艺类别]],表1_36[父模块该物料总价
（计算）])</f>
        <v>600</v>
      </c>
      <c r="F2" s="2">
        <f>SUM(表4[[#This Row],[步兵机器人]:[其他机器人]])</f>
        <v>2400</v>
      </c>
    </row>
    <row r="3" spans="1:6" x14ac:dyDescent="0.15">
      <c r="A3" s="2" t="s">
        <v>10</v>
      </c>
      <c r="B3" s="2">
        <f>SUMIF(表1[工艺类别
（下拉菜单）],表4[[#This Row],[工艺类别]],表1[父模块该物料总价
（计算）])</f>
        <v>0</v>
      </c>
      <c r="C3" s="2">
        <f>SUMIF(表1_34[工艺类别
（下拉菜单）],表4[[#This Row],[工艺类别]],表1_34[父模块该物料总价
（计算）])</f>
        <v>0</v>
      </c>
      <c r="D3" s="2">
        <f>SUMIF(表1_3[工艺类别
（下拉菜单）],表4[[#This Row],[工艺类别]],表1_3[父模块该物料总价
（计算）])</f>
        <v>0</v>
      </c>
      <c r="E3" s="2">
        <f>SUMIF(表1_36[工艺类别
（下拉菜单）],表4[[#This Row],[工艺类别]],表1_36[父模块该物料总价
（计算）])</f>
        <v>0</v>
      </c>
      <c r="F3" s="2">
        <f>SUM(表4[[#This Row],[步兵机器人]:[其他机器人]])</f>
        <v>0</v>
      </c>
    </row>
    <row r="4" spans="1:6" x14ac:dyDescent="0.15">
      <c r="A4" s="2" t="s">
        <v>36</v>
      </c>
      <c r="B4" s="2">
        <f>SUMIF(表1[工艺类别
（下拉菜单）],表4[[#This Row],[工艺类别]],表1[父模块该物料总价
（计算）])</f>
        <v>10</v>
      </c>
      <c r="C4" s="2">
        <f>SUMIF(表1_34[工艺类别
（下拉菜单）],表4[[#This Row],[工艺类别]],表1_34[父模块该物料总价
（计算）])</f>
        <v>10</v>
      </c>
      <c r="D4" s="2">
        <f>SUMIF(表1_3[工艺类别
（下拉菜单）],表4[[#This Row],[工艺类别]],表1_3[父模块该物料总价
（计算）])</f>
        <v>10</v>
      </c>
      <c r="E4" s="2">
        <f>SUMIF(表1_36[工艺类别
（下拉菜单）],表4[[#This Row],[工艺类别]],表1_36[父模块该物料总价
（计算）])</f>
        <v>10</v>
      </c>
      <c r="F4" s="2">
        <f>SUM(表4[[#This Row],[步兵机器人]:[其他机器人]])</f>
        <v>40</v>
      </c>
    </row>
    <row r="5" spans="1:6" x14ac:dyDescent="0.15">
      <c r="A5" s="2" t="s">
        <v>43</v>
      </c>
      <c r="B5" s="2">
        <f>SUMIF(表1[工艺类别
（下拉菜单）],表4[[#This Row],[工艺类别]],表1[父模块该物料总价
（计算）])</f>
        <v>0</v>
      </c>
      <c r="C5" s="2">
        <f>SUMIF(表1_34[工艺类别
（下拉菜单）],表4[[#This Row],[工艺类别]],表1_34[父模块该物料总价
（计算）])</f>
        <v>0</v>
      </c>
      <c r="D5" s="2">
        <f>SUMIF(表1_3[工艺类别
（下拉菜单）],表4[[#This Row],[工艺类别]],表1_3[父模块该物料总价
（计算）])</f>
        <v>0</v>
      </c>
      <c r="E5" s="2">
        <f>SUMIF(表1_36[工艺类别
（下拉菜单）],表4[[#This Row],[工艺类别]],表1_36[父模块该物料总价
（计算）])</f>
        <v>0</v>
      </c>
      <c r="F5" s="2">
        <f>SUM(表4[[#This Row],[步兵机器人]:[其他机器人]])</f>
        <v>0</v>
      </c>
    </row>
    <row r="6" spans="1:6" x14ac:dyDescent="0.15">
      <c r="A6" s="2" t="s">
        <v>34</v>
      </c>
      <c r="B6" s="2">
        <f>SUMIF(表1[工艺类别
（下拉菜单）],表4[[#This Row],[工艺类别]],表1[父模块该物料总价
（计算）])</f>
        <v>0</v>
      </c>
      <c r="C6" s="2">
        <f>SUMIF(表1_34[工艺类别
（下拉菜单）],表4[[#This Row],[工艺类别]],表1_34[父模块该物料总价
（计算）])</f>
        <v>0</v>
      </c>
      <c r="D6" s="2">
        <f>SUMIF(表1_3[工艺类别
（下拉菜单）],表4[[#This Row],[工艺类别]],表1_3[父模块该物料总价
（计算）])</f>
        <v>0</v>
      </c>
      <c r="E6" s="2">
        <f>SUMIF(表1_36[工艺类别
（下拉菜单）],表4[[#This Row],[工艺类别]],表1_36[父模块该物料总价
（计算）])</f>
        <v>0</v>
      </c>
      <c r="F6" s="2">
        <f>SUM(表4[[#This Row],[步兵机器人]:[其他机器人]])</f>
        <v>0</v>
      </c>
    </row>
    <row r="7" spans="1:6" x14ac:dyDescent="0.15">
      <c r="A7" s="2" t="s">
        <v>9</v>
      </c>
      <c r="B7" s="2">
        <f>SUMIF(表1[工艺类别
（下拉菜单）],表4[[#This Row],[工艺类别]],表1[父模块该物料总价
（计算）])</f>
        <v>0</v>
      </c>
      <c r="C7" s="2">
        <f>SUMIF(表1_34[工艺类别
（下拉菜单）],表4[[#This Row],[工艺类别]],表1_34[父模块该物料总价
（计算）])</f>
        <v>0</v>
      </c>
      <c r="D7" s="2">
        <f>SUMIF(表1_3[工艺类别
（下拉菜单）],表4[[#This Row],[工艺类别]],表1_3[父模块该物料总价
（计算）])</f>
        <v>0</v>
      </c>
      <c r="E7" s="2">
        <f>SUMIF(表1_36[工艺类别
（下拉菜单）],表4[[#This Row],[工艺类别]],表1_36[父模块该物料总价
（计算）])</f>
        <v>0</v>
      </c>
      <c r="F7" s="2">
        <f>SUM(表4[[#This Row],[步兵机器人]:[其他机器人]])</f>
        <v>0</v>
      </c>
    </row>
    <row r="8" spans="1:6" x14ac:dyDescent="0.15">
      <c r="A8" s="2" t="s">
        <v>38</v>
      </c>
      <c r="B8" s="2">
        <f>SUMIF(表1[工艺类别
（下拉菜单）],表4[[#This Row],[工艺类别]],表1[父模块该物料总价
（计算）])</f>
        <v>600.20000000000005</v>
      </c>
      <c r="C8" s="2">
        <f>SUMIF(表1_34[工艺类别
（下拉菜单）],表4[[#This Row],[工艺类别]],表1_34[父模块该物料总价
（计算）])</f>
        <v>600.20000000000005</v>
      </c>
      <c r="D8" s="2">
        <f>SUMIF(表1_3[工艺类别
（下拉菜单）],表4[[#This Row],[工艺类别]],表1_3[父模块该物料总价
（计算）])</f>
        <v>600.20000000000005</v>
      </c>
      <c r="E8" s="2">
        <f>SUMIF(表1_36[工艺类别
（下拉菜单）],表4[[#This Row],[工艺类别]],表1_36[父模块该物料总价
（计算）])</f>
        <v>600.20000000000005</v>
      </c>
      <c r="F8" s="2">
        <f>SUM(表4[[#This Row],[步兵机器人]:[其他机器人]])</f>
        <v>2400.8000000000002</v>
      </c>
    </row>
    <row r="9" spans="1:6" x14ac:dyDescent="0.15">
      <c r="A9" s="2" t="s">
        <v>26</v>
      </c>
      <c r="B9" s="2">
        <f>SUMIF(表1[工艺类别
（下拉菜单）],表4[[#This Row],[工艺类别]],表1[父模块该物料总价
（计算）])</f>
        <v>10809</v>
      </c>
      <c r="C9" s="2">
        <f>SUMIF(表1_34[工艺类别
（下拉菜单）],表4[[#This Row],[工艺类别]],表1_34[父模块该物料总价
（计算）])</f>
        <v>10809</v>
      </c>
      <c r="D9" s="2">
        <f>SUMIF(表1_3[工艺类别
（下拉菜单）],表4[[#This Row],[工艺类别]],表1_3[父模块该物料总价
（计算）])</f>
        <v>10809</v>
      </c>
      <c r="E9" s="2">
        <f>SUMIF(表1_36[工艺类别
（下拉菜单）],表4[[#This Row],[工艺类别]],表1_36[父模块该物料总价
（计算）])</f>
        <v>10809</v>
      </c>
      <c r="F9" s="2">
        <f>SUM(表4[[#This Row],[步兵机器人]:[其他机器人]])</f>
        <v>43236</v>
      </c>
    </row>
    <row r="10" spans="1:6" x14ac:dyDescent="0.15">
      <c r="A10" s="2" t="s">
        <v>28</v>
      </c>
      <c r="B10" s="2">
        <f>SUMIF(表1[工艺类别
（下拉菜单）],表4[[#This Row],[工艺类别]],表1[父模块该物料总价
（计算）])</f>
        <v>798</v>
      </c>
      <c r="C10" s="2">
        <f>SUMIF(表1_34[工艺类别
（下拉菜单）],表4[[#This Row],[工艺类别]],表1_34[父模块该物料总价
（计算）])</f>
        <v>798</v>
      </c>
      <c r="D10" s="2">
        <f>SUMIF(表1_3[工艺类别
（下拉菜单）],表4[[#This Row],[工艺类别]],表1_3[父模块该物料总价
（计算）])</f>
        <v>798</v>
      </c>
      <c r="E10" s="2">
        <f>SUMIF(表1_36[工艺类别
（下拉菜单）],表4[[#This Row],[工艺类别]],表1_36[父模块该物料总价
（计算）])</f>
        <v>798</v>
      </c>
      <c r="F10" s="2">
        <f>SUM(表4[[#This Row],[步兵机器人]:[其他机器人]])</f>
        <v>3192</v>
      </c>
    </row>
    <row r="11" spans="1:6" x14ac:dyDescent="0.15">
      <c r="A11" s="2" t="s">
        <v>18</v>
      </c>
      <c r="B11" s="2">
        <f>SUMIF(表1[工艺类别
（下拉菜单）],表4[[#This Row],[工艺类别]],表1[父模块该物料总价
（计算）])</f>
        <v>10</v>
      </c>
      <c r="C11" s="2">
        <f>SUMIF(表1_34[工艺类别
（下拉菜单）],表4[[#This Row],[工艺类别]],表1_34[父模块该物料总价
（计算）])</f>
        <v>10</v>
      </c>
      <c r="D11" s="2">
        <f>SUMIF(表1_3[工艺类别
（下拉菜单）],表4[[#This Row],[工艺类别]],表1_3[父模块该物料总价
（计算）])</f>
        <v>10</v>
      </c>
      <c r="E11" s="2">
        <f>SUMIF(表1_36[工艺类别
（下拉菜单）],表4[[#This Row],[工艺类别]],表1_36[父模块该物料总价
（计算）])</f>
        <v>10</v>
      </c>
      <c r="F11" s="2">
        <f>SUM(表4[[#This Row],[步兵机器人]:[其他机器人]])</f>
        <v>40</v>
      </c>
    </row>
    <row r="12" spans="1:6" x14ac:dyDescent="0.15">
      <c r="A12" s="6"/>
      <c r="B12" s="6"/>
      <c r="C12" s="6"/>
      <c r="D12" s="6"/>
      <c r="E12" s="6"/>
      <c r="F12" s="6"/>
    </row>
    <row r="14" spans="1:6" x14ac:dyDescent="0.15">
      <c r="A14" s="2" t="s">
        <v>95</v>
      </c>
      <c r="B14" s="2">
        <f>SUM(B2:B10)</f>
        <v>12817.2</v>
      </c>
      <c r="C14" s="2">
        <f>SUM(C2:C10)</f>
        <v>12817.2</v>
      </c>
      <c r="D14" s="2">
        <f t="shared" ref="D14:F14" si="0">SUM(D2:D10)</f>
        <v>12817.2</v>
      </c>
      <c r="E14" s="2">
        <f t="shared" si="0"/>
        <v>12817.2</v>
      </c>
      <c r="F14" s="2">
        <f t="shared" si="0"/>
        <v>51268.800000000003</v>
      </c>
    </row>
    <row r="15" spans="1:6" x14ac:dyDescent="0.15">
      <c r="A15" s="2" t="s">
        <v>96</v>
      </c>
      <c r="B15" s="2">
        <f>SUMIF(表1[采购方式
（下拉菜单）],"赞助",表1[父模块该物料总价
（计算）])</f>
        <v>10797</v>
      </c>
      <c r="C15" s="2">
        <f>SUMIF(表1_34[采购方式
（下拉菜单）],"赞助",表1_34[父模块该物料总价
（计算）])</f>
        <v>10797</v>
      </c>
      <c r="D15" s="2">
        <f>SUMIF(表1_3[采购方式
（下拉菜单）],"赞助",表1_3[父模块该物料总价
（计算）])</f>
        <v>10797</v>
      </c>
      <c r="E15" s="2">
        <f>SUMIF(表1_36[采购方式
（下拉菜单）],"赞助",表1_36[父模块该物料总价
（计算）])</f>
        <v>10797</v>
      </c>
      <c r="F15" s="2">
        <f>SUM(B15:E15)</f>
        <v>43188</v>
      </c>
    </row>
    <row r="16" spans="1:6" x14ac:dyDescent="0.15">
      <c r="A16" s="2" t="s">
        <v>97</v>
      </c>
      <c r="B16" s="2">
        <f>B14-B15</f>
        <v>2020.2000000000007</v>
      </c>
      <c r="C16" s="2">
        <f t="shared" ref="C16:F16" si="1">C14-C15</f>
        <v>2020.2000000000007</v>
      </c>
      <c r="D16" s="2">
        <f t="shared" si="1"/>
        <v>2020.2000000000007</v>
      </c>
      <c r="E16" s="2">
        <f t="shared" si="1"/>
        <v>2020.2000000000007</v>
      </c>
      <c r="F16" s="2">
        <f t="shared" si="1"/>
        <v>8080.8000000000029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pane ySplit="1" topLeftCell="A2" activePane="bottomLeft" state="frozen"/>
      <selection activeCell="E22" sqref="E22"/>
      <selection pane="bottomLeft" activeCell="A14" sqref="A14"/>
    </sheetView>
  </sheetViews>
  <sheetFormatPr defaultColWidth="12.25" defaultRowHeight="13.5" x14ac:dyDescent="0.15"/>
  <cols>
    <col min="1" max="1" width="7.125" style="3" customWidth="1"/>
    <col min="2" max="7" width="12.25" style="3"/>
    <col min="8" max="8" width="15.25" style="3" customWidth="1"/>
    <col min="9" max="9" width="15.125" style="3" customWidth="1"/>
    <col min="10" max="10" width="17.25" style="3" customWidth="1"/>
    <col min="11" max="11" width="15.125" style="3" customWidth="1"/>
    <col min="12" max="12" width="14.875" style="3" customWidth="1"/>
    <col min="13" max="13" width="14.25" style="3" customWidth="1"/>
    <col min="14" max="14" width="12.25" style="7"/>
    <col min="15" max="16384" width="12.25" style="3"/>
  </cols>
  <sheetData>
    <row r="1" spans="1:16" ht="66" x14ac:dyDescent="0.15">
      <c r="A1" s="4" t="s">
        <v>42</v>
      </c>
      <c r="B1" s="8" t="s">
        <v>132</v>
      </c>
      <c r="C1" s="8" t="s">
        <v>133</v>
      </c>
      <c r="D1" s="8" t="s">
        <v>63</v>
      </c>
      <c r="E1" s="8" t="s">
        <v>99</v>
      </c>
      <c r="F1" s="9" t="s">
        <v>131</v>
      </c>
      <c r="G1" s="4" t="s">
        <v>64</v>
      </c>
      <c r="H1" s="4" t="s">
        <v>61</v>
      </c>
      <c r="I1" s="4" t="s">
        <v>62</v>
      </c>
      <c r="J1" s="8" t="s">
        <v>102</v>
      </c>
      <c r="K1" s="8" t="s">
        <v>109</v>
      </c>
      <c r="L1" s="8" t="s">
        <v>144</v>
      </c>
      <c r="M1" s="10" t="s">
        <v>101</v>
      </c>
      <c r="N1" s="11" t="s">
        <v>92</v>
      </c>
      <c r="O1" s="11" t="s">
        <v>93</v>
      </c>
      <c r="P1" s="4" t="s">
        <v>41</v>
      </c>
    </row>
    <row r="2" spans="1:16" ht="16.5" x14ac:dyDescent="0.15">
      <c r="A2" s="2">
        <v>1</v>
      </c>
      <c r="B2" s="2" t="s">
        <v>8</v>
      </c>
      <c r="C2" s="2" t="s">
        <v>46</v>
      </c>
      <c r="D2" s="2">
        <v>4</v>
      </c>
      <c r="E2" s="2" t="s">
        <v>51</v>
      </c>
      <c r="F2" s="12">
        <v>1</v>
      </c>
      <c r="G2" s="2" t="s">
        <v>12</v>
      </c>
      <c r="H2" s="2" t="s">
        <v>22</v>
      </c>
      <c r="I2" s="2" t="s">
        <v>87</v>
      </c>
      <c r="J2" s="2"/>
      <c r="K2" s="2" t="s">
        <v>110</v>
      </c>
      <c r="L2" s="5" t="s">
        <v>40</v>
      </c>
      <c r="M2" s="2">
        <v>150</v>
      </c>
      <c r="N2" s="2">
        <f t="shared" ref="N2:N13" si="0">D2*F2</f>
        <v>4</v>
      </c>
      <c r="O2" s="2">
        <f t="shared" ref="O2:O13" si="1">M2*N2</f>
        <v>600</v>
      </c>
      <c r="P2" s="2"/>
    </row>
    <row r="3" spans="1:16" ht="16.5" x14ac:dyDescent="0.15">
      <c r="A3" s="2">
        <v>2</v>
      </c>
      <c r="B3" s="2" t="s">
        <v>8</v>
      </c>
      <c r="C3" s="2" t="s">
        <v>46</v>
      </c>
      <c r="D3" s="2">
        <v>4</v>
      </c>
      <c r="E3" s="2" t="s">
        <v>48</v>
      </c>
      <c r="F3" s="12">
        <v>1</v>
      </c>
      <c r="G3" s="2" t="s">
        <v>12</v>
      </c>
      <c r="H3" s="2" t="s">
        <v>38</v>
      </c>
      <c r="I3" s="2" t="s">
        <v>89</v>
      </c>
      <c r="J3" s="2" t="s">
        <v>103</v>
      </c>
      <c r="K3" s="2" t="s">
        <v>107</v>
      </c>
      <c r="L3" s="5" t="s">
        <v>47</v>
      </c>
      <c r="M3" s="2">
        <v>150</v>
      </c>
      <c r="N3" s="2">
        <f t="shared" si="0"/>
        <v>4</v>
      </c>
      <c r="O3" s="2">
        <f t="shared" si="1"/>
        <v>600</v>
      </c>
      <c r="P3" s="2"/>
    </row>
    <row r="4" spans="1:16" ht="16.5" x14ac:dyDescent="0.15">
      <c r="A4" s="2">
        <v>3</v>
      </c>
      <c r="B4" s="2" t="s">
        <v>72</v>
      </c>
      <c r="C4" s="2" t="s">
        <v>67</v>
      </c>
      <c r="D4" s="2">
        <v>4</v>
      </c>
      <c r="E4" s="2" t="s">
        <v>68</v>
      </c>
      <c r="F4" s="12">
        <v>2</v>
      </c>
      <c r="G4" s="2" t="s">
        <v>12</v>
      </c>
      <c r="H4" s="2" t="s">
        <v>70</v>
      </c>
      <c r="I4" s="2" t="s">
        <v>87</v>
      </c>
      <c r="J4" s="2"/>
      <c r="K4" s="2" t="s">
        <v>104</v>
      </c>
      <c r="L4" s="5" t="s">
        <v>69</v>
      </c>
      <c r="M4" s="2">
        <v>2</v>
      </c>
      <c r="N4" s="2">
        <f t="shared" si="0"/>
        <v>8</v>
      </c>
      <c r="O4" s="2">
        <f t="shared" si="1"/>
        <v>16</v>
      </c>
      <c r="P4" s="2"/>
    </row>
    <row r="5" spans="1:16" ht="33" x14ac:dyDescent="0.15">
      <c r="A5" s="2">
        <v>4</v>
      </c>
      <c r="B5" s="2" t="s">
        <v>8</v>
      </c>
      <c r="C5" s="2" t="s">
        <v>86</v>
      </c>
      <c r="D5" s="2">
        <v>1</v>
      </c>
      <c r="E5" s="2" t="s">
        <v>76</v>
      </c>
      <c r="F5" s="12">
        <v>1</v>
      </c>
      <c r="G5" s="2" t="s">
        <v>11</v>
      </c>
      <c r="H5" s="2" t="s">
        <v>28</v>
      </c>
      <c r="I5" s="2" t="s">
        <v>89</v>
      </c>
      <c r="J5" s="2" t="s">
        <v>130</v>
      </c>
      <c r="K5" s="2" t="s">
        <v>108</v>
      </c>
      <c r="L5" s="5" t="s">
        <v>75</v>
      </c>
      <c r="M5" s="2">
        <v>499</v>
      </c>
      <c r="N5" s="2">
        <f t="shared" si="0"/>
        <v>1</v>
      </c>
      <c r="O5" s="2">
        <f t="shared" si="1"/>
        <v>499</v>
      </c>
      <c r="P5" s="2"/>
    </row>
    <row r="6" spans="1:16" ht="33" x14ac:dyDescent="0.15">
      <c r="A6" s="2">
        <v>5</v>
      </c>
      <c r="B6" s="2" t="s">
        <v>58</v>
      </c>
      <c r="C6" s="2" t="s">
        <v>54</v>
      </c>
      <c r="D6" s="2">
        <v>1</v>
      </c>
      <c r="E6" s="2" t="s">
        <v>52</v>
      </c>
      <c r="F6" s="12">
        <v>1</v>
      </c>
      <c r="G6" s="2" t="s">
        <v>12</v>
      </c>
      <c r="H6" s="2" t="s">
        <v>36</v>
      </c>
      <c r="I6" s="2" t="s">
        <v>32</v>
      </c>
      <c r="J6" s="2"/>
      <c r="K6" s="2" t="s">
        <v>111</v>
      </c>
      <c r="L6" s="5" t="s">
        <v>80</v>
      </c>
      <c r="M6" s="2">
        <v>10</v>
      </c>
      <c r="N6" s="2">
        <f t="shared" si="0"/>
        <v>1</v>
      </c>
      <c r="O6" s="2">
        <f t="shared" si="1"/>
        <v>10</v>
      </c>
      <c r="P6" s="2"/>
    </row>
    <row r="7" spans="1:16" ht="16.5" x14ac:dyDescent="0.15">
      <c r="A7" s="2">
        <v>6</v>
      </c>
      <c r="B7" s="2" t="s">
        <v>58</v>
      </c>
      <c r="C7" s="2" t="s">
        <v>57</v>
      </c>
      <c r="D7" s="2">
        <v>1</v>
      </c>
      <c r="E7" s="2" t="s">
        <v>79</v>
      </c>
      <c r="F7" s="12">
        <v>1</v>
      </c>
      <c r="G7" s="2" t="s">
        <v>11</v>
      </c>
      <c r="H7" s="2" t="s">
        <v>26</v>
      </c>
      <c r="I7" s="2" t="s">
        <v>89</v>
      </c>
      <c r="J7" s="2" t="s">
        <v>120</v>
      </c>
      <c r="K7" s="2" t="s">
        <v>112</v>
      </c>
      <c r="L7" s="5" t="s">
        <v>121</v>
      </c>
      <c r="M7" s="2">
        <v>12</v>
      </c>
      <c r="N7" s="2">
        <f t="shared" si="0"/>
        <v>1</v>
      </c>
      <c r="O7" s="2">
        <f t="shared" si="1"/>
        <v>12</v>
      </c>
      <c r="P7" s="2"/>
    </row>
    <row r="8" spans="1:16" ht="33" x14ac:dyDescent="0.15">
      <c r="A8" s="2">
        <v>7</v>
      </c>
      <c r="B8" s="2" t="s">
        <v>58</v>
      </c>
      <c r="C8" s="2" t="s">
        <v>53</v>
      </c>
      <c r="D8" s="2">
        <v>1</v>
      </c>
      <c r="E8" s="2" t="s">
        <v>114</v>
      </c>
      <c r="F8" s="12">
        <v>1</v>
      </c>
      <c r="G8" s="2" t="s">
        <v>12</v>
      </c>
      <c r="H8" s="2" t="s">
        <v>38</v>
      </c>
      <c r="I8" s="2" t="s">
        <v>89</v>
      </c>
      <c r="J8" s="2" t="s">
        <v>115</v>
      </c>
      <c r="K8" s="2" t="s">
        <v>113</v>
      </c>
      <c r="L8" s="5" t="s">
        <v>55</v>
      </c>
      <c r="M8" s="2">
        <v>0.2</v>
      </c>
      <c r="N8" s="2">
        <f t="shared" si="0"/>
        <v>1</v>
      </c>
      <c r="O8" s="2">
        <f t="shared" si="1"/>
        <v>0.2</v>
      </c>
      <c r="P8" s="2"/>
    </row>
    <row r="9" spans="1:16" ht="16.5" x14ac:dyDescent="0.15">
      <c r="A9" s="2">
        <v>8</v>
      </c>
      <c r="B9" s="2" t="s">
        <v>58</v>
      </c>
      <c r="C9" s="2" t="s">
        <v>53</v>
      </c>
      <c r="D9" s="2">
        <v>1</v>
      </c>
      <c r="E9" s="2" t="s">
        <v>106</v>
      </c>
      <c r="F9" s="12">
        <v>1</v>
      </c>
      <c r="G9" s="2" t="s">
        <v>12</v>
      </c>
      <c r="H9" s="2" t="s">
        <v>28</v>
      </c>
      <c r="I9" s="2" t="s">
        <v>89</v>
      </c>
      <c r="J9" s="2" t="s">
        <v>116</v>
      </c>
      <c r="K9" s="2" t="s">
        <v>105</v>
      </c>
      <c r="L9" s="5" t="s">
        <v>50</v>
      </c>
      <c r="M9" s="2">
        <v>299</v>
      </c>
      <c r="N9" s="2">
        <f t="shared" si="0"/>
        <v>1</v>
      </c>
      <c r="O9" s="2">
        <f t="shared" si="1"/>
        <v>299</v>
      </c>
      <c r="P9" s="2"/>
    </row>
    <row r="10" spans="1:16" ht="16.5" x14ac:dyDescent="0.15">
      <c r="A10" s="2">
        <v>9</v>
      </c>
      <c r="B10" s="2" t="s">
        <v>78</v>
      </c>
      <c r="C10" s="2" t="s">
        <v>59</v>
      </c>
      <c r="D10" s="2">
        <v>1</v>
      </c>
      <c r="E10" s="2" t="s">
        <v>60</v>
      </c>
      <c r="F10" s="12">
        <v>1</v>
      </c>
      <c r="G10" s="2" t="s">
        <v>11</v>
      </c>
      <c r="H10" s="2" t="s">
        <v>65</v>
      </c>
      <c r="I10" s="2" t="s">
        <v>30</v>
      </c>
      <c r="J10" s="2"/>
      <c r="K10" s="2" t="s">
        <v>122</v>
      </c>
      <c r="L10" s="2"/>
      <c r="M10" s="2">
        <v>50</v>
      </c>
      <c r="N10" s="2">
        <f t="shared" si="0"/>
        <v>1</v>
      </c>
      <c r="O10" s="2">
        <f t="shared" si="1"/>
        <v>50</v>
      </c>
      <c r="P10" s="2"/>
    </row>
    <row r="11" spans="1:16" ht="16.5" x14ac:dyDescent="0.15">
      <c r="A11" s="2">
        <v>10</v>
      </c>
      <c r="B11" s="2" t="s">
        <v>74</v>
      </c>
      <c r="C11" s="2" t="s">
        <v>73</v>
      </c>
      <c r="D11" s="2">
        <v>1</v>
      </c>
      <c r="E11" s="2" t="s">
        <v>77</v>
      </c>
      <c r="F11" s="12">
        <v>1</v>
      </c>
      <c r="G11" s="2" t="s">
        <v>20</v>
      </c>
      <c r="H11" s="2" t="s">
        <v>26</v>
      </c>
      <c r="I11" s="2" t="s">
        <v>24</v>
      </c>
      <c r="J11" s="2" t="s">
        <v>118</v>
      </c>
      <c r="K11" s="2" t="s">
        <v>117</v>
      </c>
      <c r="L11" s="5" t="s">
        <v>119</v>
      </c>
      <c r="M11" s="2">
        <v>7599</v>
      </c>
      <c r="N11" s="2">
        <f t="shared" si="0"/>
        <v>1</v>
      </c>
      <c r="O11" s="2">
        <f t="shared" si="1"/>
        <v>7599</v>
      </c>
      <c r="P11" s="2"/>
    </row>
    <row r="12" spans="1:16" ht="16.5" x14ac:dyDescent="0.15">
      <c r="A12" s="2">
        <v>11</v>
      </c>
      <c r="B12" s="2" t="s">
        <v>74</v>
      </c>
      <c r="C12" s="2" t="s">
        <v>81</v>
      </c>
      <c r="D12" s="2">
        <v>1</v>
      </c>
      <c r="E12" s="2" t="s">
        <v>125</v>
      </c>
      <c r="F12" s="12">
        <v>2</v>
      </c>
      <c r="G12" s="2" t="s">
        <v>20</v>
      </c>
      <c r="H12" s="2" t="s">
        <v>26</v>
      </c>
      <c r="I12" s="2" t="s">
        <v>24</v>
      </c>
      <c r="J12" s="2" t="s">
        <v>124</v>
      </c>
      <c r="K12" s="2" t="s">
        <v>123</v>
      </c>
      <c r="L12" s="5" t="s">
        <v>126</v>
      </c>
      <c r="M12" s="2">
        <v>1599</v>
      </c>
      <c r="N12" s="2">
        <f t="shared" si="0"/>
        <v>2</v>
      </c>
      <c r="O12" s="2">
        <f t="shared" si="1"/>
        <v>3198</v>
      </c>
      <c r="P12" s="2"/>
    </row>
    <row r="13" spans="1:16" ht="16.5" x14ac:dyDescent="0.15">
      <c r="A13" s="2">
        <v>12</v>
      </c>
      <c r="B13" s="2" t="s">
        <v>83</v>
      </c>
      <c r="C13" s="2" t="s">
        <v>84</v>
      </c>
      <c r="D13" s="2">
        <v>2</v>
      </c>
      <c r="E13" s="2" t="s">
        <v>85</v>
      </c>
      <c r="F13" s="12">
        <v>1</v>
      </c>
      <c r="G13" s="2" t="s">
        <v>18</v>
      </c>
      <c r="H13" s="2" t="s">
        <v>18</v>
      </c>
      <c r="I13" s="2" t="s">
        <v>87</v>
      </c>
      <c r="J13" s="2"/>
      <c r="K13" s="2"/>
      <c r="L13" s="5"/>
      <c r="M13" s="2">
        <v>5</v>
      </c>
      <c r="N13" s="2">
        <f t="shared" si="0"/>
        <v>2</v>
      </c>
      <c r="O13" s="2">
        <f t="shared" si="1"/>
        <v>10</v>
      </c>
      <c r="P13" s="2"/>
    </row>
    <row r="14" spans="1:16" ht="16.5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O14" s="2"/>
    </row>
    <row r="15" spans="1:16" ht="16.5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5" t="s">
        <v>94</v>
      </c>
      <c r="O15" s="2">
        <f>SUM(表1[父模块该物料总价
（计算）])</f>
        <v>12893.2</v>
      </c>
    </row>
    <row r="16" spans="1:16" ht="16.5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O16" s="2"/>
    </row>
    <row r="17" spans="2:18" ht="16.5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O17" s="2"/>
    </row>
    <row r="18" spans="2:18" ht="16.5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O18" s="2"/>
    </row>
    <row r="19" spans="2:18" ht="16.5" x14ac:dyDescent="0.1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O19" s="2"/>
      <c r="R19" s="3" t="s">
        <v>3</v>
      </c>
    </row>
    <row r="20" spans="2:18" ht="16.5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O20" s="2"/>
    </row>
    <row r="21" spans="2:18" ht="16.5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O21" s="2"/>
    </row>
  </sheetData>
  <dataConsolidate/>
  <phoneticPr fontId="2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下拉菜单选项!$A$2:$A$5</xm:f>
          </x14:formula1>
          <xm:sqref>G2:G13</xm:sqref>
        </x14:dataValidation>
        <x14:dataValidation type="list" allowBlank="1" showInputMessage="1" showErrorMessage="1">
          <x14:formula1>
            <xm:f>下拉菜单选项!$B$2:$B$14</xm:f>
          </x14:formula1>
          <xm:sqref>H2:H13</xm:sqref>
        </x14:dataValidation>
        <x14:dataValidation type="list" allowBlank="1" showInputMessage="1" showErrorMessage="1">
          <x14:formula1>
            <xm:f>下拉菜单选项!$C$2:$C$7</xm:f>
          </x14:formula1>
          <xm:sqref>I2:I13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pane ySplit="1" topLeftCell="A2" activePane="bottomLeft" state="frozen"/>
      <selection activeCell="A14" sqref="A14"/>
      <selection pane="bottomLeft" activeCell="A14" sqref="A14"/>
    </sheetView>
  </sheetViews>
  <sheetFormatPr defaultColWidth="12.25" defaultRowHeight="16.5" x14ac:dyDescent="0.3"/>
  <cols>
    <col min="1" max="1" width="7.125" style="2" customWidth="1"/>
    <col min="2" max="7" width="12.25" style="2"/>
    <col min="8" max="8" width="15.25" style="2" customWidth="1"/>
    <col min="9" max="9" width="15.125" style="2" customWidth="1"/>
    <col min="10" max="10" width="17.25" style="2" customWidth="1"/>
    <col min="11" max="11" width="15.125" style="2" customWidth="1"/>
    <col min="12" max="12" width="14.875" style="2" customWidth="1"/>
    <col min="13" max="13" width="14.25" style="2" customWidth="1"/>
    <col min="14" max="14" width="12.25" style="15"/>
    <col min="15" max="16384" width="12.25" style="2"/>
  </cols>
  <sheetData>
    <row r="1" spans="1:16" ht="66" x14ac:dyDescent="0.15">
      <c r="A1" s="4" t="s">
        <v>42</v>
      </c>
      <c r="B1" s="8" t="s">
        <v>134</v>
      </c>
      <c r="C1" s="8" t="s">
        <v>135</v>
      </c>
      <c r="D1" s="8" t="s">
        <v>98</v>
      </c>
      <c r="E1" s="8" t="s">
        <v>140</v>
      </c>
      <c r="F1" s="9" t="s">
        <v>143</v>
      </c>
      <c r="G1" s="4" t="s">
        <v>127</v>
      </c>
      <c r="H1" s="4" t="s">
        <v>61</v>
      </c>
      <c r="I1" s="4" t="s">
        <v>62</v>
      </c>
      <c r="J1" s="8" t="s">
        <v>102</v>
      </c>
      <c r="K1" s="8" t="s">
        <v>109</v>
      </c>
      <c r="L1" s="8" t="s">
        <v>100</v>
      </c>
      <c r="M1" s="10" t="s">
        <v>91</v>
      </c>
      <c r="N1" s="11" t="s">
        <v>92</v>
      </c>
      <c r="O1" s="11" t="s">
        <v>93</v>
      </c>
      <c r="P1" s="4" t="s">
        <v>41</v>
      </c>
    </row>
    <row r="2" spans="1:16" x14ac:dyDescent="0.15">
      <c r="A2" s="2">
        <v>1</v>
      </c>
      <c r="B2" s="2" t="s">
        <v>8</v>
      </c>
      <c r="C2" s="2" t="s">
        <v>46</v>
      </c>
      <c r="D2" s="2">
        <v>4</v>
      </c>
      <c r="E2" s="2" t="s">
        <v>51</v>
      </c>
      <c r="F2" s="12">
        <v>1</v>
      </c>
      <c r="G2" s="2" t="s">
        <v>12</v>
      </c>
      <c r="H2" s="2" t="s">
        <v>22</v>
      </c>
      <c r="I2" s="2" t="s">
        <v>87</v>
      </c>
      <c r="K2" s="2" t="s">
        <v>110</v>
      </c>
      <c r="L2" s="5" t="s">
        <v>40</v>
      </c>
      <c r="M2" s="2">
        <v>150</v>
      </c>
      <c r="N2" s="2">
        <f>D2*F2</f>
        <v>4</v>
      </c>
      <c r="O2" s="2">
        <f t="shared" ref="O2:O13" si="0">M2*N2</f>
        <v>600</v>
      </c>
    </row>
    <row r="3" spans="1:16" x14ac:dyDescent="0.15">
      <c r="A3" s="2">
        <v>2</v>
      </c>
      <c r="B3" s="2" t="s">
        <v>8</v>
      </c>
      <c r="C3" s="2" t="s">
        <v>46</v>
      </c>
      <c r="D3" s="2">
        <v>4</v>
      </c>
      <c r="E3" s="2" t="s">
        <v>48</v>
      </c>
      <c r="F3" s="12">
        <v>1</v>
      </c>
      <c r="G3" s="2" t="s">
        <v>12</v>
      </c>
      <c r="H3" s="2" t="s">
        <v>38</v>
      </c>
      <c r="I3" s="2" t="s">
        <v>89</v>
      </c>
      <c r="J3" s="2" t="s">
        <v>103</v>
      </c>
      <c r="K3" s="2" t="s">
        <v>107</v>
      </c>
      <c r="L3" s="5" t="s">
        <v>47</v>
      </c>
      <c r="M3" s="2">
        <v>150</v>
      </c>
      <c r="N3" s="2">
        <f t="shared" ref="N3:N13" si="1">D3*F3</f>
        <v>4</v>
      </c>
      <c r="O3" s="2">
        <f t="shared" si="0"/>
        <v>600</v>
      </c>
    </row>
    <row r="4" spans="1:16" x14ac:dyDescent="0.15">
      <c r="A4" s="2">
        <v>3</v>
      </c>
      <c r="B4" s="2" t="s">
        <v>72</v>
      </c>
      <c r="C4" s="2" t="s">
        <v>67</v>
      </c>
      <c r="D4" s="2">
        <v>4</v>
      </c>
      <c r="E4" s="2" t="s">
        <v>68</v>
      </c>
      <c r="F4" s="12">
        <v>2</v>
      </c>
      <c r="G4" s="2" t="s">
        <v>12</v>
      </c>
      <c r="H4" s="2" t="s">
        <v>70</v>
      </c>
      <c r="I4" s="2" t="s">
        <v>87</v>
      </c>
      <c r="K4" s="2" t="s">
        <v>104</v>
      </c>
      <c r="L4" s="5" t="s">
        <v>69</v>
      </c>
      <c r="M4" s="2">
        <v>2</v>
      </c>
      <c r="N4" s="2">
        <f t="shared" si="1"/>
        <v>8</v>
      </c>
      <c r="O4" s="2">
        <f t="shared" si="0"/>
        <v>16</v>
      </c>
    </row>
    <row r="5" spans="1:16" ht="33" x14ac:dyDescent="0.15">
      <c r="A5" s="2">
        <v>4</v>
      </c>
      <c r="B5" s="2" t="s">
        <v>8</v>
      </c>
      <c r="C5" s="2" t="s">
        <v>86</v>
      </c>
      <c r="D5" s="2">
        <v>1</v>
      </c>
      <c r="E5" s="2" t="s">
        <v>76</v>
      </c>
      <c r="F5" s="12">
        <v>1</v>
      </c>
      <c r="G5" s="2" t="s">
        <v>11</v>
      </c>
      <c r="H5" s="2" t="s">
        <v>28</v>
      </c>
      <c r="I5" s="2" t="s">
        <v>89</v>
      </c>
      <c r="J5" s="2" t="s">
        <v>128</v>
      </c>
      <c r="K5" s="2" t="s">
        <v>108</v>
      </c>
      <c r="L5" s="5" t="s">
        <v>75</v>
      </c>
      <c r="M5" s="2">
        <v>499</v>
      </c>
      <c r="N5" s="2">
        <f t="shared" si="1"/>
        <v>1</v>
      </c>
      <c r="O5" s="2">
        <f t="shared" si="0"/>
        <v>499</v>
      </c>
    </row>
    <row r="6" spans="1:16" ht="33" x14ac:dyDescent="0.15">
      <c r="A6" s="2">
        <v>5</v>
      </c>
      <c r="B6" s="2" t="s">
        <v>58</v>
      </c>
      <c r="C6" s="2" t="s">
        <v>54</v>
      </c>
      <c r="D6" s="2">
        <v>1</v>
      </c>
      <c r="E6" s="2" t="s">
        <v>52</v>
      </c>
      <c r="F6" s="12">
        <v>1</v>
      </c>
      <c r="G6" s="2" t="s">
        <v>12</v>
      </c>
      <c r="H6" s="2" t="s">
        <v>36</v>
      </c>
      <c r="I6" s="2" t="s">
        <v>32</v>
      </c>
      <c r="K6" s="2" t="s">
        <v>111</v>
      </c>
      <c r="L6" s="5" t="s">
        <v>80</v>
      </c>
      <c r="M6" s="2">
        <v>10</v>
      </c>
      <c r="N6" s="2">
        <f t="shared" si="1"/>
        <v>1</v>
      </c>
      <c r="O6" s="2">
        <f t="shared" si="0"/>
        <v>10</v>
      </c>
    </row>
    <row r="7" spans="1:16" x14ac:dyDescent="0.15">
      <c r="A7" s="2">
        <v>6</v>
      </c>
      <c r="B7" s="2" t="s">
        <v>58</v>
      </c>
      <c r="C7" s="2" t="s">
        <v>57</v>
      </c>
      <c r="D7" s="2">
        <v>1</v>
      </c>
      <c r="E7" s="2" t="s">
        <v>79</v>
      </c>
      <c r="F7" s="12">
        <v>1</v>
      </c>
      <c r="G7" s="2" t="s">
        <v>11</v>
      </c>
      <c r="H7" s="2" t="s">
        <v>26</v>
      </c>
      <c r="I7" s="2" t="s">
        <v>89</v>
      </c>
      <c r="J7" s="2" t="s">
        <v>120</v>
      </c>
      <c r="K7" s="2" t="s">
        <v>112</v>
      </c>
      <c r="L7" s="5" t="s">
        <v>121</v>
      </c>
      <c r="M7" s="2">
        <v>12</v>
      </c>
      <c r="N7" s="2">
        <f t="shared" si="1"/>
        <v>1</v>
      </c>
      <c r="O7" s="2">
        <f t="shared" si="0"/>
        <v>12</v>
      </c>
    </row>
    <row r="8" spans="1:16" ht="33" x14ac:dyDescent="0.15">
      <c r="A8" s="2">
        <v>7</v>
      </c>
      <c r="B8" s="2" t="s">
        <v>58</v>
      </c>
      <c r="C8" s="2" t="s">
        <v>53</v>
      </c>
      <c r="D8" s="2">
        <v>1</v>
      </c>
      <c r="E8" s="2" t="s">
        <v>56</v>
      </c>
      <c r="F8" s="12">
        <v>1</v>
      </c>
      <c r="G8" s="2" t="s">
        <v>12</v>
      </c>
      <c r="H8" s="2" t="s">
        <v>38</v>
      </c>
      <c r="I8" s="2" t="s">
        <v>89</v>
      </c>
      <c r="J8" s="2" t="s">
        <v>115</v>
      </c>
      <c r="K8" s="2" t="s">
        <v>113</v>
      </c>
      <c r="L8" s="5" t="s">
        <v>55</v>
      </c>
      <c r="M8" s="2">
        <v>0.2</v>
      </c>
      <c r="N8" s="2">
        <f t="shared" si="1"/>
        <v>1</v>
      </c>
      <c r="O8" s="2">
        <f t="shared" si="0"/>
        <v>0.2</v>
      </c>
    </row>
    <row r="9" spans="1:16" x14ac:dyDescent="0.15">
      <c r="A9" s="2">
        <v>8</v>
      </c>
      <c r="B9" s="2" t="s">
        <v>58</v>
      </c>
      <c r="C9" s="2" t="s">
        <v>53</v>
      </c>
      <c r="D9" s="2">
        <v>1</v>
      </c>
      <c r="E9" s="2" t="s">
        <v>49</v>
      </c>
      <c r="F9" s="12">
        <v>1</v>
      </c>
      <c r="G9" s="2" t="s">
        <v>12</v>
      </c>
      <c r="H9" s="2" t="s">
        <v>28</v>
      </c>
      <c r="I9" s="2" t="s">
        <v>89</v>
      </c>
      <c r="J9" s="2" t="s">
        <v>116</v>
      </c>
      <c r="K9" s="2" t="s">
        <v>105</v>
      </c>
      <c r="L9" s="5" t="s">
        <v>50</v>
      </c>
      <c r="M9" s="2">
        <v>299</v>
      </c>
      <c r="N9" s="2">
        <f t="shared" si="1"/>
        <v>1</v>
      </c>
      <c r="O9" s="2">
        <f t="shared" si="0"/>
        <v>299</v>
      </c>
    </row>
    <row r="10" spans="1:16" x14ac:dyDescent="0.15">
      <c r="A10" s="2">
        <v>9</v>
      </c>
      <c r="B10" s="2" t="s">
        <v>78</v>
      </c>
      <c r="C10" s="2" t="s">
        <v>59</v>
      </c>
      <c r="D10" s="2">
        <v>1</v>
      </c>
      <c r="E10" s="2" t="s">
        <v>60</v>
      </c>
      <c r="F10" s="12">
        <v>1</v>
      </c>
      <c r="G10" s="2" t="s">
        <v>11</v>
      </c>
      <c r="H10" s="2" t="s">
        <v>65</v>
      </c>
      <c r="I10" s="2" t="s">
        <v>30</v>
      </c>
      <c r="K10" s="2" t="s">
        <v>122</v>
      </c>
      <c r="M10" s="2">
        <v>50</v>
      </c>
      <c r="N10" s="2">
        <f t="shared" si="1"/>
        <v>1</v>
      </c>
      <c r="O10" s="2">
        <f t="shared" si="0"/>
        <v>50</v>
      </c>
    </row>
    <row r="11" spans="1:16" x14ac:dyDescent="0.15">
      <c r="A11" s="2">
        <v>10</v>
      </c>
      <c r="B11" s="2" t="s">
        <v>74</v>
      </c>
      <c r="C11" s="2" t="s">
        <v>73</v>
      </c>
      <c r="D11" s="2">
        <v>1</v>
      </c>
      <c r="E11" s="2" t="s">
        <v>77</v>
      </c>
      <c r="F11" s="12">
        <v>1</v>
      </c>
      <c r="G11" s="2" t="s">
        <v>20</v>
      </c>
      <c r="H11" s="2" t="s">
        <v>26</v>
      </c>
      <c r="I11" s="2" t="s">
        <v>24</v>
      </c>
      <c r="J11" s="2" t="s">
        <v>118</v>
      </c>
      <c r="K11" s="2" t="s">
        <v>117</v>
      </c>
      <c r="L11" s="5" t="s">
        <v>119</v>
      </c>
      <c r="M11" s="2">
        <v>7599</v>
      </c>
      <c r="N11" s="2">
        <f t="shared" si="1"/>
        <v>1</v>
      </c>
      <c r="O11" s="2">
        <f t="shared" si="0"/>
        <v>7599</v>
      </c>
    </row>
    <row r="12" spans="1:16" x14ac:dyDescent="0.15">
      <c r="A12" s="2">
        <v>11</v>
      </c>
      <c r="B12" s="2" t="s">
        <v>74</v>
      </c>
      <c r="C12" s="2" t="s">
        <v>81</v>
      </c>
      <c r="D12" s="2">
        <v>1</v>
      </c>
      <c r="E12" s="2" t="s">
        <v>82</v>
      </c>
      <c r="F12" s="12">
        <v>2</v>
      </c>
      <c r="G12" s="2" t="s">
        <v>20</v>
      </c>
      <c r="H12" s="2" t="s">
        <v>26</v>
      </c>
      <c r="I12" s="2" t="s">
        <v>24</v>
      </c>
      <c r="J12" s="2" t="s">
        <v>124</v>
      </c>
      <c r="K12" s="2" t="s">
        <v>123</v>
      </c>
      <c r="L12" s="5" t="s">
        <v>126</v>
      </c>
      <c r="M12" s="2">
        <v>1599</v>
      </c>
      <c r="N12" s="2">
        <f t="shared" si="1"/>
        <v>2</v>
      </c>
      <c r="O12" s="2">
        <f t="shared" si="0"/>
        <v>3198</v>
      </c>
    </row>
    <row r="13" spans="1:16" x14ac:dyDescent="0.15">
      <c r="A13" s="2">
        <v>12</v>
      </c>
      <c r="B13" s="2" t="s">
        <v>83</v>
      </c>
      <c r="C13" s="2" t="s">
        <v>84</v>
      </c>
      <c r="D13" s="2">
        <v>2</v>
      </c>
      <c r="E13" s="2" t="s">
        <v>85</v>
      </c>
      <c r="F13" s="12">
        <v>1</v>
      </c>
      <c r="G13" s="2" t="s">
        <v>18</v>
      </c>
      <c r="H13" s="2" t="s">
        <v>18</v>
      </c>
      <c r="I13" s="2" t="s">
        <v>87</v>
      </c>
      <c r="K13" s="2" t="s">
        <v>104</v>
      </c>
      <c r="L13" s="5"/>
      <c r="M13" s="2">
        <v>5</v>
      </c>
      <c r="N13" s="2">
        <f t="shared" si="1"/>
        <v>2</v>
      </c>
      <c r="O13" s="2">
        <f t="shared" si="0"/>
        <v>10</v>
      </c>
    </row>
    <row r="15" spans="1:16" x14ac:dyDescent="0.3">
      <c r="N15" s="15" t="s">
        <v>94</v>
      </c>
      <c r="O15" s="2">
        <f>SUM(表1_34[父模块该物料总价
（计算）])</f>
        <v>12893.2</v>
      </c>
    </row>
    <row r="19" spans="18:18" x14ac:dyDescent="0.3">
      <c r="R19" s="2" t="s">
        <v>3</v>
      </c>
    </row>
  </sheetData>
  <dataConsolidate/>
  <phoneticPr fontId="2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下拉菜单选项!$A$2:$A$5</xm:f>
          </x14:formula1>
          <xm:sqref>G2:G13</xm:sqref>
        </x14:dataValidation>
        <x14:dataValidation type="list" allowBlank="1" showInputMessage="1" showErrorMessage="1">
          <x14:formula1>
            <xm:f>下拉菜单选项!$B$2:$B$14</xm:f>
          </x14:formula1>
          <xm:sqref>H2:H13</xm:sqref>
        </x14:dataValidation>
        <x14:dataValidation type="list" allowBlank="1" showInputMessage="1" showErrorMessage="1">
          <x14:formula1>
            <xm:f>下拉菜单选项!$C$2:$C$7</xm:f>
          </x14:formula1>
          <xm:sqref>I2:I13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pane ySplit="1" topLeftCell="A2" activePane="bottomLeft" state="frozen"/>
      <selection activeCell="A14" sqref="A14"/>
      <selection pane="bottomLeft" activeCell="A14" sqref="A14"/>
    </sheetView>
  </sheetViews>
  <sheetFormatPr defaultColWidth="12.25" defaultRowHeight="16.5" x14ac:dyDescent="0.3"/>
  <cols>
    <col min="1" max="1" width="7.125" style="2" customWidth="1"/>
    <col min="2" max="7" width="12.25" style="2"/>
    <col min="8" max="8" width="15.25" style="2" customWidth="1"/>
    <col min="9" max="9" width="15.125" style="2" customWidth="1"/>
    <col min="10" max="10" width="17.25" style="2" customWidth="1"/>
    <col min="11" max="11" width="15.125" style="2" customWidth="1"/>
    <col min="12" max="12" width="14.875" style="2" customWidth="1"/>
    <col min="13" max="13" width="14.25" style="2" customWidth="1"/>
    <col min="14" max="14" width="12.25" style="15"/>
    <col min="15" max="16384" width="12.25" style="2"/>
  </cols>
  <sheetData>
    <row r="1" spans="1:16" ht="66" x14ac:dyDescent="0.15">
      <c r="A1" s="4" t="s">
        <v>42</v>
      </c>
      <c r="B1" s="8" t="s">
        <v>136</v>
      </c>
      <c r="C1" s="8" t="s">
        <v>137</v>
      </c>
      <c r="D1" s="8" t="s">
        <v>63</v>
      </c>
      <c r="E1" s="8" t="s">
        <v>140</v>
      </c>
      <c r="F1" s="9" t="s">
        <v>131</v>
      </c>
      <c r="G1" s="4" t="s">
        <v>64</v>
      </c>
      <c r="H1" s="4" t="s">
        <v>61</v>
      </c>
      <c r="I1" s="4" t="s">
        <v>62</v>
      </c>
      <c r="J1" s="8" t="s">
        <v>102</v>
      </c>
      <c r="K1" s="8" t="s">
        <v>109</v>
      </c>
      <c r="L1" s="8" t="s">
        <v>100</v>
      </c>
      <c r="M1" s="10" t="s">
        <v>91</v>
      </c>
      <c r="N1" s="11" t="s">
        <v>92</v>
      </c>
      <c r="O1" s="11" t="s">
        <v>93</v>
      </c>
      <c r="P1" s="4" t="s">
        <v>41</v>
      </c>
    </row>
    <row r="2" spans="1:16" x14ac:dyDescent="0.15">
      <c r="A2" s="2">
        <v>1</v>
      </c>
      <c r="B2" s="2" t="s">
        <v>8</v>
      </c>
      <c r="C2" s="2" t="s">
        <v>46</v>
      </c>
      <c r="D2" s="2">
        <v>4</v>
      </c>
      <c r="E2" s="2" t="s">
        <v>51</v>
      </c>
      <c r="F2" s="12">
        <v>1</v>
      </c>
      <c r="G2" s="2" t="s">
        <v>12</v>
      </c>
      <c r="H2" s="2" t="s">
        <v>22</v>
      </c>
      <c r="I2" s="2" t="s">
        <v>87</v>
      </c>
      <c r="K2" s="2" t="s">
        <v>110</v>
      </c>
      <c r="L2" s="5" t="s">
        <v>40</v>
      </c>
      <c r="M2" s="2">
        <v>150</v>
      </c>
      <c r="N2" s="2">
        <f t="shared" ref="N2:N13" si="0">D2*F2</f>
        <v>4</v>
      </c>
      <c r="O2" s="2">
        <f t="shared" ref="O2:O13" si="1">M2*N2</f>
        <v>600</v>
      </c>
    </row>
    <row r="3" spans="1:16" x14ac:dyDescent="0.15">
      <c r="A3" s="2">
        <v>2</v>
      </c>
      <c r="B3" s="2" t="s">
        <v>8</v>
      </c>
      <c r="C3" s="2" t="s">
        <v>46</v>
      </c>
      <c r="D3" s="2">
        <v>4</v>
      </c>
      <c r="E3" s="2" t="s">
        <v>48</v>
      </c>
      <c r="F3" s="12">
        <v>1</v>
      </c>
      <c r="G3" s="2" t="s">
        <v>12</v>
      </c>
      <c r="H3" s="2" t="s">
        <v>38</v>
      </c>
      <c r="I3" s="2" t="s">
        <v>89</v>
      </c>
      <c r="J3" s="2" t="s">
        <v>103</v>
      </c>
      <c r="K3" s="2" t="s">
        <v>107</v>
      </c>
      <c r="L3" s="5" t="s">
        <v>47</v>
      </c>
      <c r="M3" s="2">
        <v>150</v>
      </c>
      <c r="N3" s="2">
        <f t="shared" si="0"/>
        <v>4</v>
      </c>
      <c r="O3" s="2">
        <f t="shared" si="1"/>
        <v>600</v>
      </c>
    </row>
    <row r="4" spans="1:16" x14ac:dyDescent="0.15">
      <c r="A4" s="2">
        <v>3</v>
      </c>
      <c r="B4" s="2" t="s">
        <v>72</v>
      </c>
      <c r="C4" s="2" t="s">
        <v>67</v>
      </c>
      <c r="D4" s="2">
        <v>4</v>
      </c>
      <c r="E4" s="2" t="s">
        <v>68</v>
      </c>
      <c r="F4" s="12">
        <v>2</v>
      </c>
      <c r="G4" s="2" t="s">
        <v>12</v>
      </c>
      <c r="H4" s="2" t="s">
        <v>70</v>
      </c>
      <c r="I4" s="2" t="s">
        <v>87</v>
      </c>
      <c r="K4" s="2" t="s">
        <v>104</v>
      </c>
      <c r="L4" s="5" t="s">
        <v>69</v>
      </c>
      <c r="M4" s="2">
        <v>2</v>
      </c>
      <c r="N4" s="2">
        <f t="shared" si="0"/>
        <v>8</v>
      </c>
      <c r="O4" s="2">
        <f t="shared" si="1"/>
        <v>16</v>
      </c>
    </row>
    <row r="5" spans="1:16" ht="33" x14ac:dyDescent="0.15">
      <c r="A5" s="2">
        <v>4</v>
      </c>
      <c r="B5" s="2" t="s">
        <v>8</v>
      </c>
      <c r="C5" s="2" t="s">
        <v>86</v>
      </c>
      <c r="D5" s="2">
        <v>1</v>
      </c>
      <c r="E5" s="2" t="s">
        <v>76</v>
      </c>
      <c r="F5" s="12">
        <v>1</v>
      </c>
      <c r="G5" s="2" t="s">
        <v>11</v>
      </c>
      <c r="H5" s="2" t="s">
        <v>28</v>
      </c>
      <c r="I5" s="2" t="s">
        <v>89</v>
      </c>
      <c r="J5" s="2" t="s">
        <v>129</v>
      </c>
      <c r="K5" s="2" t="s">
        <v>108</v>
      </c>
      <c r="L5" s="5" t="s">
        <v>75</v>
      </c>
      <c r="M5" s="2">
        <v>499</v>
      </c>
      <c r="N5" s="2">
        <f t="shared" si="0"/>
        <v>1</v>
      </c>
      <c r="O5" s="2">
        <f t="shared" si="1"/>
        <v>499</v>
      </c>
    </row>
    <row r="6" spans="1:16" ht="33" x14ac:dyDescent="0.15">
      <c r="A6" s="2">
        <v>5</v>
      </c>
      <c r="B6" s="2" t="s">
        <v>58</v>
      </c>
      <c r="C6" s="2" t="s">
        <v>54</v>
      </c>
      <c r="D6" s="2">
        <v>1</v>
      </c>
      <c r="E6" s="2" t="s">
        <v>52</v>
      </c>
      <c r="F6" s="12">
        <v>1</v>
      </c>
      <c r="G6" s="2" t="s">
        <v>12</v>
      </c>
      <c r="H6" s="2" t="s">
        <v>36</v>
      </c>
      <c r="I6" s="2" t="s">
        <v>32</v>
      </c>
      <c r="K6" s="2" t="s">
        <v>111</v>
      </c>
      <c r="L6" s="5" t="s">
        <v>80</v>
      </c>
      <c r="M6" s="2">
        <v>10</v>
      </c>
      <c r="N6" s="2">
        <f t="shared" si="0"/>
        <v>1</v>
      </c>
      <c r="O6" s="2">
        <f t="shared" si="1"/>
        <v>10</v>
      </c>
    </row>
    <row r="7" spans="1:16" x14ac:dyDescent="0.15">
      <c r="A7" s="2">
        <v>6</v>
      </c>
      <c r="B7" s="2" t="s">
        <v>58</v>
      </c>
      <c r="C7" s="2" t="s">
        <v>57</v>
      </c>
      <c r="D7" s="2">
        <v>1</v>
      </c>
      <c r="E7" s="2" t="s">
        <v>79</v>
      </c>
      <c r="F7" s="12">
        <v>1</v>
      </c>
      <c r="G7" s="2" t="s">
        <v>11</v>
      </c>
      <c r="H7" s="2" t="s">
        <v>26</v>
      </c>
      <c r="I7" s="2" t="s">
        <v>89</v>
      </c>
      <c r="J7" s="2" t="s">
        <v>120</v>
      </c>
      <c r="K7" s="2" t="s">
        <v>112</v>
      </c>
      <c r="L7" s="5" t="s">
        <v>121</v>
      </c>
      <c r="M7" s="2">
        <v>12</v>
      </c>
      <c r="N7" s="2">
        <f t="shared" si="0"/>
        <v>1</v>
      </c>
      <c r="O7" s="2">
        <f t="shared" si="1"/>
        <v>12</v>
      </c>
    </row>
    <row r="8" spans="1:16" ht="33" x14ac:dyDescent="0.15">
      <c r="A8" s="2">
        <v>7</v>
      </c>
      <c r="B8" s="2" t="s">
        <v>58</v>
      </c>
      <c r="C8" s="2" t="s">
        <v>53</v>
      </c>
      <c r="D8" s="2">
        <v>1</v>
      </c>
      <c r="E8" s="2" t="s">
        <v>56</v>
      </c>
      <c r="F8" s="12">
        <v>1</v>
      </c>
      <c r="G8" s="2" t="s">
        <v>12</v>
      </c>
      <c r="H8" s="2" t="s">
        <v>38</v>
      </c>
      <c r="I8" s="2" t="s">
        <v>89</v>
      </c>
      <c r="J8" s="2" t="s">
        <v>115</v>
      </c>
      <c r="K8" s="2" t="s">
        <v>113</v>
      </c>
      <c r="L8" s="5" t="s">
        <v>55</v>
      </c>
      <c r="M8" s="2">
        <v>0.2</v>
      </c>
      <c r="N8" s="2">
        <f t="shared" si="0"/>
        <v>1</v>
      </c>
      <c r="O8" s="2">
        <f t="shared" si="1"/>
        <v>0.2</v>
      </c>
    </row>
    <row r="9" spans="1:16" x14ac:dyDescent="0.15">
      <c r="A9" s="2">
        <v>8</v>
      </c>
      <c r="B9" s="2" t="s">
        <v>58</v>
      </c>
      <c r="C9" s="2" t="s">
        <v>53</v>
      </c>
      <c r="D9" s="2">
        <v>1</v>
      </c>
      <c r="E9" s="2" t="s">
        <v>49</v>
      </c>
      <c r="F9" s="12">
        <v>1</v>
      </c>
      <c r="G9" s="2" t="s">
        <v>12</v>
      </c>
      <c r="H9" s="2" t="s">
        <v>28</v>
      </c>
      <c r="I9" s="2" t="s">
        <v>89</v>
      </c>
      <c r="J9" s="2" t="s">
        <v>116</v>
      </c>
      <c r="K9" s="2" t="s">
        <v>105</v>
      </c>
      <c r="L9" s="5" t="s">
        <v>50</v>
      </c>
      <c r="M9" s="2">
        <v>299</v>
      </c>
      <c r="N9" s="2">
        <f t="shared" si="0"/>
        <v>1</v>
      </c>
      <c r="O9" s="2">
        <f t="shared" si="1"/>
        <v>299</v>
      </c>
    </row>
    <row r="10" spans="1:16" x14ac:dyDescent="0.15">
      <c r="A10" s="2">
        <v>9</v>
      </c>
      <c r="B10" s="2" t="s">
        <v>78</v>
      </c>
      <c r="C10" s="2" t="s">
        <v>59</v>
      </c>
      <c r="D10" s="2">
        <v>1</v>
      </c>
      <c r="E10" s="2" t="s">
        <v>60</v>
      </c>
      <c r="F10" s="12">
        <v>1</v>
      </c>
      <c r="G10" s="2" t="s">
        <v>11</v>
      </c>
      <c r="H10" s="2" t="s">
        <v>65</v>
      </c>
      <c r="I10" s="2" t="s">
        <v>30</v>
      </c>
      <c r="K10" s="2" t="s">
        <v>122</v>
      </c>
      <c r="M10" s="2">
        <v>50</v>
      </c>
      <c r="N10" s="2">
        <f t="shared" si="0"/>
        <v>1</v>
      </c>
      <c r="O10" s="2">
        <f t="shared" si="1"/>
        <v>50</v>
      </c>
    </row>
    <row r="11" spans="1:16" x14ac:dyDescent="0.15">
      <c r="A11" s="2">
        <v>10</v>
      </c>
      <c r="B11" s="2" t="s">
        <v>74</v>
      </c>
      <c r="C11" s="2" t="s">
        <v>73</v>
      </c>
      <c r="D11" s="2">
        <v>1</v>
      </c>
      <c r="E11" s="2" t="s">
        <v>77</v>
      </c>
      <c r="F11" s="12">
        <v>1</v>
      </c>
      <c r="G11" s="2" t="s">
        <v>20</v>
      </c>
      <c r="H11" s="2" t="s">
        <v>26</v>
      </c>
      <c r="I11" s="2" t="s">
        <v>24</v>
      </c>
      <c r="J11" s="2" t="s">
        <v>118</v>
      </c>
      <c r="K11" s="2" t="s">
        <v>117</v>
      </c>
      <c r="L11" s="5" t="s">
        <v>119</v>
      </c>
      <c r="M11" s="2">
        <v>7599</v>
      </c>
      <c r="N11" s="2">
        <f t="shared" si="0"/>
        <v>1</v>
      </c>
      <c r="O11" s="2">
        <f t="shared" si="1"/>
        <v>7599</v>
      </c>
    </row>
    <row r="12" spans="1:16" x14ac:dyDescent="0.15">
      <c r="A12" s="2">
        <v>11</v>
      </c>
      <c r="B12" s="2" t="s">
        <v>74</v>
      </c>
      <c r="C12" s="2" t="s">
        <v>81</v>
      </c>
      <c r="D12" s="2">
        <v>1</v>
      </c>
      <c r="E12" s="2" t="s">
        <v>82</v>
      </c>
      <c r="F12" s="12">
        <v>2</v>
      </c>
      <c r="G12" s="2" t="s">
        <v>20</v>
      </c>
      <c r="H12" s="2" t="s">
        <v>26</v>
      </c>
      <c r="I12" s="2" t="s">
        <v>24</v>
      </c>
      <c r="J12" s="2" t="s">
        <v>124</v>
      </c>
      <c r="K12" s="2" t="s">
        <v>123</v>
      </c>
      <c r="L12" s="5" t="s">
        <v>126</v>
      </c>
      <c r="M12" s="2">
        <v>1599</v>
      </c>
      <c r="N12" s="2">
        <f t="shared" si="0"/>
        <v>2</v>
      </c>
      <c r="O12" s="2">
        <f t="shared" si="1"/>
        <v>3198</v>
      </c>
    </row>
    <row r="13" spans="1:16" x14ac:dyDescent="0.15">
      <c r="A13" s="2">
        <v>12</v>
      </c>
      <c r="B13" s="2" t="s">
        <v>83</v>
      </c>
      <c r="C13" s="2" t="s">
        <v>84</v>
      </c>
      <c r="D13" s="2">
        <v>2</v>
      </c>
      <c r="E13" s="2" t="s">
        <v>85</v>
      </c>
      <c r="F13" s="12">
        <v>1</v>
      </c>
      <c r="G13" s="2" t="s">
        <v>18</v>
      </c>
      <c r="H13" s="2" t="s">
        <v>18</v>
      </c>
      <c r="I13" s="2" t="s">
        <v>87</v>
      </c>
      <c r="L13" s="5"/>
      <c r="M13" s="2">
        <v>5</v>
      </c>
      <c r="N13" s="2">
        <f t="shared" si="0"/>
        <v>2</v>
      </c>
      <c r="O13" s="2">
        <f t="shared" si="1"/>
        <v>10</v>
      </c>
    </row>
    <row r="15" spans="1:16" x14ac:dyDescent="0.3">
      <c r="N15" s="15" t="s">
        <v>94</v>
      </c>
      <c r="O15" s="2">
        <f>SUM(表1_3[父模块该物料总价
（计算）])</f>
        <v>12893.2</v>
      </c>
    </row>
    <row r="19" spans="18:18" x14ac:dyDescent="0.3">
      <c r="R19" s="2" t="s">
        <v>3</v>
      </c>
    </row>
  </sheetData>
  <dataConsolidate/>
  <phoneticPr fontId="2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下拉菜单选项!$C$2:$C$7</xm:f>
          </x14:formula1>
          <xm:sqref>I2:I13</xm:sqref>
        </x14:dataValidation>
        <x14:dataValidation type="list" allowBlank="1" showInputMessage="1" showErrorMessage="1">
          <x14:formula1>
            <xm:f>下拉菜单选项!$B$2:$B$14</xm:f>
          </x14:formula1>
          <xm:sqref>H2:H13</xm:sqref>
        </x14:dataValidation>
        <x14:dataValidation type="list" allowBlank="1" showInputMessage="1" showErrorMessage="1">
          <x14:formula1>
            <xm:f>下拉菜单选项!$A$2:$A$5</xm:f>
          </x14:formula1>
          <xm:sqref>G2:G13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pane ySplit="1" topLeftCell="A2" activePane="bottomLeft" state="frozen"/>
      <selection activeCell="A14" sqref="A14"/>
      <selection pane="bottomLeft" activeCell="A14" sqref="A14"/>
    </sheetView>
  </sheetViews>
  <sheetFormatPr defaultColWidth="12.25" defaultRowHeight="16.5" x14ac:dyDescent="0.3"/>
  <cols>
    <col min="1" max="1" width="7.125" style="2" customWidth="1"/>
    <col min="2" max="7" width="12.25" style="2"/>
    <col min="8" max="8" width="15.25" style="2" customWidth="1"/>
    <col min="9" max="9" width="15.125" style="2" customWidth="1"/>
    <col min="10" max="10" width="17.25" style="2" customWidth="1"/>
    <col min="11" max="11" width="15.125" style="2" customWidth="1"/>
    <col min="12" max="12" width="14.875" style="2" customWidth="1"/>
    <col min="13" max="13" width="14.25" style="2" customWidth="1"/>
    <col min="14" max="14" width="12.25" style="15"/>
    <col min="15" max="16384" width="12.25" style="2"/>
  </cols>
  <sheetData>
    <row r="1" spans="1:16" ht="66" x14ac:dyDescent="0.15">
      <c r="A1" s="4" t="s">
        <v>42</v>
      </c>
      <c r="B1" s="8" t="s">
        <v>138</v>
      </c>
      <c r="C1" s="8" t="s">
        <v>139</v>
      </c>
      <c r="D1" s="8" t="s">
        <v>63</v>
      </c>
      <c r="E1" s="8" t="s">
        <v>141</v>
      </c>
      <c r="F1" s="9" t="s">
        <v>142</v>
      </c>
      <c r="G1" s="4" t="s">
        <v>64</v>
      </c>
      <c r="H1" s="4" t="s">
        <v>61</v>
      </c>
      <c r="I1" s="4" t="s">
        <v>62</v>
      </c>
      <c r="J1" s="8" t="s">
        <v>102</v>
      </c>
      <c r="K1" s="8" t="s">
        <v>109</v>
      </c>
      <c r="L1" s="8" t="s">
        <v>100</v>
      </c>
      <c r="M1" s="10" t="s">
        <v>91</v>
      </c>
      <c r="N1" s="11" t="s">
        <v>92</v>
      </c>
      <c r="O1" s="11" t="s">
        <v>93</v>
      </c>
      <c r="P1" s="4" t="s">
        <v>41</v>
      </c>
    </row>
    <row r="2" spans="1:16" x14ac:dyDescent="0.15">
      <c r="A2" s="2">
        <v>1</v>
      </c>
      <c r="B2" s="2" t="s">
        <v>8</v>
      </c>
      <c r="C2" s="2" t="s">
        <v>46</v>
      </c>
      <c r="D2" s="2">
        <v>4</v>
      </c>
      <c r="E2" s="2" t="s">
        <v>51</v>
      </c>
      <c r="F2" s="12">
        <v>1</v>
      </c>
      <c r="G2" s="2" t="s">
        <v>12</v>
      </c>
      <c r="H2" s="2" t="s">
        <v>22</v>
      </c>
      <c r="I2" s="2" t="s">
        <v>87</v>
      </c>
      <c r="K2" s="2" t="s">
        <v>110</v>
      </c>
      <c r="L2" s="5" t="s">
        <v>40</v>
      </c>
      <c r="M2" s="2">
        <v>150</v>
      </c>
      <c r="N2" s="2">
        <f t="shared" ref="N2:N13" si="0">D2*F2</f>
        <v>4</v>
      </c>
      <c r="O2" s="2">
        <f t="shared" ref="O2:O13" si="1">M2*N2</f>
        <v>600</v>
      </c>
    </row>
    <row r="3" spans="1:16" x14ac:dyDescent="0.15">
      <c r="A3" s="2">
        <v>2</v>
      </c>
      <c r="B3" s="2" t="s">
        <v>8</v>
      </c>
      <c r="C3" s="2" t="s">
        <v>46</v>
      </c>
      <c r="D3" s="2">
        <v>4</v>
      </c>
      <c r="E3" s="2" t="s">
        <v>48</v>
      </c>
      <c r="F3" s="12">
        <v>1</v>
      </c>
      <c r="G3" s="2" t="s">
        <v>12</v>
      </c>
      <c r="H3" s="2" t="s">
        <v>38</v>
      </c>
      <c r="I3" s="2" t="s">
        <v>89</v>
      </c>
      <c r="J3" s="2" t="s">
        <v>103</v>
      </c>
      <c r="K3" s="2" t="s">
        <v>107</v>
      </c>
      <c r="L3" s="5" t="s">
        <v>47</v>
      </c>
      <c r="M3" s="2">
        <v>150</v>
      </c>
      <c r="N3" s="2">
        <f t="shared" si="0"/>
        <v>4</v>
      </c>
      <c r="O3" s="2">
        <f t="shared" si="1"/>
        <v>600</v>
      </c>
    </row>
    <row r="4" spans="1:16" x14ac:dyDescent="0.15">
      <c r="A4" s="2">
        <v>3</v>
      </c>
      <c r="B4" s="2" t="s">
        <v>72</v>
      </c>
      <c r="C4" s="2" t="s">
        <v>67</v>
      </c>
      <c r="D4" s="2">
        <v>4</v>
      </c>
      <c r="E4" s="2" t="s">
        <v>68</v>
      </c>
      <c r="F4" s="12">
        <v>2</v>
      </c>
      <c r="G4" s="2" t="s">
        <v>12</v>
      </c>
      <c r="H4" s="2" t="s">
        <v>70</v>
      </c>
      <c r="I4" s="2" t="s">
        <v>87</v>
      </c>
      <c r="K4" s="2" t="s">
        <v>104</v>
      </c>
      <c r="L4" s="5" t="s">
        <v>69</v>
      </c>
      <c r="M4" s="2">
        <v>2</v>
      </c>
      <c r="N4" s="2">
        <f t="shared" si="0"/>
        <v>8</v>
      </c>
      <c r="O4" s="2">
        <f t="shared" si="1"/>
        <v>16</v>
      </c>
    </row>
    <row r="5" spans="1:16" ht="33" x14ac:dyDescent="0.15">
      <c r="A5" s="2">
        <v>4</v>
      </c>
      <c r="B5" s="2" t="s">
        <v>8</v>
      </c>
      <c r="C5" s="2" t="s">
        <v>86</v>
      </c>
      <c r="D5" s="2">
        <v>1</v>
      </c>
      <c r="E5" s="2" t="s">
        <v>76</v>
      </c>
      <c r="F5" s="12">
        <v>1</v>
      </c>
      <c r="G5" s="2" t="s">
        <v>11</v>
      </c>
      <c r="H5" s="2" t="s">
        <v>28</v>
      </c>
      <c r="I5" s="2" t="s">
        <v>89</v>
      </c>
      <c r="J5" s="2" t="s">
        <v>128</v>
      </c>
      <c r="K5" s="2" t="s">
        <v>108</v>
      </c>
      <c r="L5" s="5" t="s">
        <v>75</v>
      </c>
      <c r="M5" s="2">
        <v>499</v>
      </c>
      <c r="N5" s="2">
        <f t="shared" si="0"/>
        <v>1</v>
      </c>
      <c r="O5" s="2">
        <f t="shared" si="1"/>
        <v>499</v>
      </c>
    </row>
    <row r="6" spans="1:16" ht="33" x14ac:dyDescent="0.15">
      <c r="A6" s="2">
        <v>5</v>
      </c>
      <c r="B6" s="2" t="s">
        <v>58</v>
      </c>
      <c r="C6" s="2" t="s">
        <v>54</v>
      </c>
      <c r="D6" s="2">
        <v>1</v>
      </c>
      <c r="E6" s="2" t="s">
        <v>52</v>
      </c>
      <c r="F6" s="12">
        <v>1</v>
      </c>
      <c r="G6" s="2" t="s">
        <v>12</v>
      </c>
      <c r="H6" s="2" t="s">
        <v>36</v>
      </c>
      <c r="I6" s="2" t="s">
        <v>32</v>
      </c>
      <c r="K6" s="2" t="s">
        <v>111</v>
      </c>
      <c r="L6" s="5" t="s">
        <v>80</v>
      </c>
      <c r="M6" s="2">
        <v>10</v>
      </c>
      <c r="N6" s="2">
        <f t="shared" si="0"/>
        <v>1</v>
      </c>
      <c r="O6" s="2">
        <f t="shared" si="1"/>
        <v>10</v>
      </c>
    </row>
    <row r="7" spans="1:16" x14ac:dyDescent="0.15">
      <c r="A7" s="2">
        <v>6</v>
      </c>
      <c r="B7" s="2" t="s">
        <v>58</v>
      </c>
      <c r="C7" s="2" t="s">
        <v>57</v>
      </c>
      <c r="D7" s="2">
        <v>1</v>
      </c>
      <c r="E7" s="2" t="s">
        <v>79</v>
      </c>
      <c r="F7" s="12">
        <v>1</v>
      </c>
      <c r="G7" s="2" t="s">
        <v>11</v>
      </c>
      <c r="H7" s="2" t="s">
        <v>26</v>
      </c>
      <c r="I7" s="2" t="s">
        <v>89</v>
      </c>
      <c r="J7" s="2" t="s">
        <v>120</v>
      </c>
      <c r="K7" s="2" t="s">
        <v>112</v>
      </c>
      <c r="L7" s="5" t="s">
        <v>121</v>
      </c>
      <c r="M7" s="2">
        <v>12</v>
      </c>
      <c r="N7" s="2">
        <f t="shared" si="0"/>
        <v>1</v>
      </c>
      <c r="O7" s="2">
        <f t="shared" si="1"/>
        <v>12</v>
      </c>
    </row>
    <row r="8" spans="1:16" ht="33" x14ac:dyDescent="0.15">
      <c r="A8" s="2">
        <v>7</v>
      </c>
      <c r="B8" s="2" t="s">
        <v>58</v>
      </c>
      <c r="C8" s="2" t="s">
        <v>53</v>
      </c>
      <c r="D8" s="2">
        <v>1</v>
      </c>
      <c r="E8" s="2" t="s">
        <v>56</v>
      </c>
      <c r="F8" s="12">
        <v>1</v>
      </c>
      <c r="G8" s="2" t="s">
        <v>12</v>
      </c>
      <c r="H8" s="2" t="s">
        <v>38</v>
      </c>
      <c r="I8" s="2" t="s">
        <v>89</v>
      </c>
      <c r="J8" s="2" t="s">
        <v>115</v>
      </c>
      <c r="K8" s="2" t="s">
        <v>113</v>
      </c>
      <c r="L8" s="5" t="s">
        <v>55</v>
      </c>
      <c r="M8" s="2">
        <v>0.2</v>
      </c>
      <c r="N8" s="2">
        <f t="shared" si="0"/>
        <v>1</v>
      </c>
      <c r="O8" s="2">
        <f t="shared" si="1"/>
        <v>0.2</v>
      </c>
    </row>
    <row r="9" spans="1:16" x14ac:dyDescent="0.15">
      <c r="A9" s="2">
        <v>8</v>
      </c>
      <c r="B9" s="2" t="s">
        <v>58</v>
      </c>
      <c r="C9" s="2" t="s">
        <v>53</v>
      </c>
      <c r="D9" s="2">
        <v>1</v>
      </c>
      <c r="E9" s="2" t="s">
        <v>49</v>
      </c>
      <c r="F9" s="12">
        <v>1</v>
      </c>
      <c r="G9" s="2" t="s">
        <v>12</v>
      </c>
      <c r="H9" s="2" t="s">
        <v>28</v>
      </c>
      <c r="I9" s="2" t="s">
        <v>89</v>
      </c>
      <c r="J9" s="2" t="s">
        <v>116</v>
      </c>
      <c r="K9" s="2" t="s">
        <v>105</v>
      </c>
      <c r="L9" s="5" t="s">
        <v>50</v>
      </c>
      <c r="M9" s="2">
        <v>299</v>
      </c>
      <c r="N9" s="2">
        <f t="shared" si="0"/>
        <v>1</v>
      </c>
      <c r="O9" s="2">
        <f t="shared" si="1"/>
        <v>299</v>
      </c>
    </row>
    <row r="10" spans="1:16" x14ac:dyDescent="0.15">
      <c r="A10" s="2">
        <v>9</v>
      </c>
      <c r="B10" s="2" t="s">
        <v>78</v>
      </c>
      <c r="C10" s="2" t="s">
        <v>59</v>
      </c>
      <c r="D10" s="2">
        <v>1</v>
      </c>
      <c r="E10" s="2" t="s">
        <v>60</v>
      </c>
      <c r="F10" s="12">
        <v>1</v>
      </c>
      <c r="G10" s="2" t="s">
        <v>11</v>
      </c>
      <c r="H10" s="2" t="s">
        <v>65</v>
      </c>
      <c r="I10" s="2" t="s">
        <v>30</v>
      </c>
      <c r="K10" s="2" t="s">
        <v>122</v>
      </c>
      <c r="M10" s="2">
        <v>50</v>
      </c>
      <c r="N10" s="2">
        <f t="shared" si="0"/>
        <v>1</v>
      </c>
      <c r="O10" s="2">
        <f t="shared" si="1"/>
        <v>50</v>
      </c>
    </row>
    <row r="11" spans="1:16" x14ac:dyDescent="0.15">
      <c r="A11" s="2">
        <v>10</v>
      </c>
      <c r="B11" s="2" t="s">
        <v>74</v>
      </c>
      <c r="C11" s="2" t="s">
        <v>73</v>
      </c>
      <c r="D11" s="2">
        <v>1</v>
      </c>
      <c r="E11" s="2" t="s">
        <v>77</v>
      </c>
      <c r="F11" s="12">
        <v>1</v>
      </c>
      <c r="G11" s="2" t="s">
        <v>20</v>
      </c>
      <c r="H11" s="2" t="s">
        <v>26</v>
      </c>
      <c r="I11" s="2" t="s">
        <v>24</v>
      </c>
      <c r="J11" s="2" t="s">
        <v>118</v>
      </c>
      <c r="K11" s="2" t="s">
        <v>117</v>
      </c>
      <c r="L11" s="5" t="s">
        <v>119</v>
      </c>
      <c r="M11" s="2">
        <v>7599</v>
      </c>
      <c r="N11" s="2">
        <f t="shared" si="0"/>
        <v>1</v>
      </c>
      <c r="O11" s="2">
        <f t="shared" si="1"/>
        <v>7599</v>
      </c>
    </row>
    <row r="12" spans="1:16" x14ac:dyDescent="0.15">
      <c r="A12" s="2">
        <v>11</v>
      </c>
      <c r="B12" s="2" t="s">
        <v>74</v>
      </c>
      <c r="C12" s="2" t="s">
        <v>81</v>
      </c>
      <c r="D12" s="2">
        <v>1</v>
      </c>
      <c r="E12" s="2" t="s">
        <v>82</v>
      </c>
      <c r="F12" s="12">
        <v>2</v>
      </c>
      <c r="G12" s="2" t="s">
        <v>20</v>
      </c>
      <c r="H12" s="2" t="s">
        <v>26</v>
      </c>
      <c r="I12" s="2" t="s">
        <v>24</v>
      </c>
      <c r="J12" s="2" t="s">
        <v>124</v>
      </c>
      <c r="K12" s="2" t="s">
        <v>123</v>
      </c>
      <c r="L12" s="5" t="s">
        <v>126</v>
      </c>
      <c r="M12" s="2">
        <v>1599</v>
      </c>
      <c r="N12" s="2">
        <f t="shared" si="0"/>
        <v>2</v>
      </c>
      <c r="O12" s="2">
        <f t="shared" si="1"/>
        <v>3198</v>
      </c>
    </row>
    <row r="13" spans="1:16" x14ac:dyDescent="0.15">
      <c r="A13" s="2">
        <v>12</v>
      </c>
      <c r="B13" s="2" t="s">
        <v>83</v>
      </c>
      <c r="C13" s="2" t="s">
        <v>84</v>
      </c>
      <c r="D13" s="2">
        <v>2</v>
      </c>
      <c r="E13" s="2" t="s">
        <v>85</v>
      </c>
      <c r="F13" s="12">
        <v>1</v>
      </c>
      <c r="G13" s="2" t="s">
        <v>18</v>
      </c>
      <c r="H13" s="2" t="s">
        <v>18</v>
      </c>
      <c r="I13" s="2" t="s">
        <v>87</v>
      </c>
      <c r="L13" s="5"/>
      <c r="M13" s="2">
        <v>5</v>
      </c>
      <c r="N13" s="2">
        <f t="shared" si="0"/>
        <v>2</v>
      </c>
      <c r="O13" s="2">
        <f t="shared" si="1"/>
        <v>10</v>
      </c>
    </row>
    <row r="15" spans="1:16" x14ac:dyDescent="0.3">
      <c r="N15" s="15" t="s">
        <v>94</v>
      </c>
      <c r="O15" s="2">
        <f>SUM(表1_36[父模块该物料总价
（计算）])</f>
        <v>12893.2</v>
      </c>
    </row>
    <row r="19" spans="18:18" x14ac:dyDescent="0.3">
      <c r="R19" s="2" t="s">
        <v>3</v>
      </c>
    </row>
  </sheetData>
  <dataConsolidate/>
  <phoneticPr fontId="2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下拉菜单选项!$A$2:$A$5</xm:f>
          </x14:formula1>
          <xm:sqref>G2:G13</xm:sqref>
        </x14:dataValidation>
        <x14:dataValidation type="list" allowBlank="1" showInputMessage="1" showErrorMessage="1">
          <x14:formula1>
            <xm:f>下拉菜单选项!$B$2:$B$14</xm:f>
          </x14:formula1>
          <xm:sqref>H2:H13</xm:sqref>
        </x14:dataValidation>
        <x14:dataValidation type="list" allowBlank="1" showInputMessage="1" showErrorMessage="1">
          <x14:formula1>
            <xm:f>下拉菜单选项!$C$2:$C$7</xm:f>
          </x14:formula1>
          <xm:sqref>I2:I13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H27" sqref="H27"/>
    </sheetView>
  </sheetViews>
  <sheetFormatPr defaultColWidth="9" defaultRowHeight="16.5" x14ac:dyDescent="0.15"/>
  <cols>
    <col min="1" max="1" width="12.625" style="2" customWidth="1"/>
    <col min="2" max="2" width="17.625" style="2" customWidth="1"/>
    <col min="3" max="3" width="15.75" style="2" customWidth="1"/>
    <col min="4" max="16384" width="9" style="2"/>
  </cols>
  <sheetData>
    <row r="1" spans="1:3" ht="33.6" customHeight="1" x14ac:dyDescent="0.15">
      <c r="A1" s="4" t="s">
        <v>15</v>
      </c>
      <c r="B1" s="4" t="s">
        <v>16</v>
      </c>
      <c r="C1" s="4" t="s">
        <v>17</v>
      </c>
    </row>
    <row r="2" spans="1:3" x14ac:dyDescent="0.15">
      <c r="A2" s="2" t="s">
        <v>14</v>
      </c>
      <c r="B2" s="2" t="s">
        <v>23</v>
      </c>
      <c r="C2" s="2" t="s">
        <v>31</v>
      </c>
    </row>
    <row r="3" spans="1:3" x14ac:dyDescent="0.15">
      <c r="A3" s="5" t="s">
        <v>13</v>
      </c>
      <c r="B3" s="2" t="s">
        <v>1</v>
      </c>
      <c r="C3" s="2" t="s">
        <v>33</v>
      </c>
    </row>
    <row r="4" spans="1:3" x14ac:dyDescent="0.15">
      <c r="A4" s="2" t="s">
        <v>21</v>
      </c>
      <c r="B4" s="2" t="s">
        <v>37</v>
      </c>
      <c r="C4" s="2" t="s">
        <v>88</v>
      </c>
    </row>
    <row r="5" spans="1:3" x14ac:dyDescent="0.15">
      <c r="A5" s="2" t="s">
        <v>44</v>
      </c>
      <c r="B5" s="2" t="s">
        <v>0</v>
      </c>
      <c r="C5" s="2" t="s">
        <v>90</v>
      </c>
    </row>
    <row r="6" spans="1:3" x14ac:dyDescent="0.15">
      <c r="B6" s="2" t="s">
        <v>35</v>
      </c>
      <c r="C6" s="2" t="s">
        <v>25</v>
      </c>
    </row>
    <row r="7" spans="1:3" x14ac:dyDescent="0.15">
      <c r="B7" s="2" t="s">
        <v>71</v>
      </c>
      <c r="C7" s="2" t="s">
        <v>19</v>
      </c>
    </row>
    <row r="8" spans="1:3" x14ac:dyDescent="0.15">
      <c r="B8" s="2" t="s">
        <v>39</v>
      </c>
    </row>
    <row r="9" spans="1:3" x14ac:dyDescent="0.15">
      <c r="B9" s="2" t="s">
        <v>2</v>
      </c>
    </row>
    <row r="10" spans="1:3" x14ac:dyDescent="0.15">
      <c r="B10" s="2" t="s">
        <v>66</v>
      </c>
    </row>
    <row r="11" spans="1:3" x14ac:dyDescent="0.15">
      <c r="B11" s="2" t="s">
        <v>27</v>
      </c>
    </row>
    <row r="12" spans="1:3" x14ac:dyDescent="0.15">
      <c r="B12" s="2" t="s">
        <v>29</v>
      </c>
    </row>
    <row r="13" spans="1:3" x14ac:dyDescent="0.15">
      <c r="B13" s="2" t="s">
        <v>19</v>
      </c>
    </row>
    <row r="14" spans="1:3" x14ac:dyDescent="0.15">
      <c r="B14" s="5" t="s">
        <v>45</v>
      </c>
    </row>
    <row r="20" ht="12" customHeight="1" x14ac:dyDescent="0.15"/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注意事项</vt:lpstr>
      <vt:lpstr>工艺类别总览</vt:lpstr>
      <vt:lpstr>步兵机器人BOM</vt:lpstr>
      <vt:lpstr>工程机器人BOM</vt:lpstr>
      <vt:lpstr>英雄机器人BOM</vt:lpstr>
      <vt:lpstr>自行添加其他机器人</vt:lpstr>
      <vt:lpstr>下拉菜单选项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2019-12-31T03:43:28Z</dcterms:modified>
</cp:coreProperties>
</file>